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auer.DOMCB01\Disk Google\ČASOMÍRA\SOUTĚŽE\TFA\"/>
    </mc:Choice>
  </mc:AlternateContent>
  <bookViews>
    <workbookView xWindow="480" yWindow="180" windowWidth="15195" windowHeight="9585" activeTab="1"/>
  </bookViews>
  <sheets>
    <sheet name="Startovky" sheetId="6" r:id="rId1"/>
    <sheet name="Jednotlivci" sheetId="5" r:id="rId2"/>
    <sheet name="Jednotlivci kat. A" sheetId="16" r:id="rId3"/>
    <sheet name="Jednotlivci kat. B" sheetId="17" r:id="rId4"/>
    <sheet name="Z_úsek1" sheetId="11" r:id="rId5"/>
    <sheet name="Z_úsek2" sheetId="12" r:id="rId6"/>
    <sheet name="Z_úsek3" sheetId="13" r:id="rId7"/>
    <sheet name="Z_úsek4" sheetId="14" r:id="rId8"/>
    <sheet name="List1" sheetId="19" r:id="rId9"/>
    <sheet name="Družstva" sheetId="15" r:id="rId10"/>
    <sheet name="přihlášky" sheetId="10" r:id="rId11"/>
    <sheet name="Stravenky" sheetId="18" r:id="rId12"/>
  </sheets>
  <definedNames>
    <definedName name="_xlnm._FilterDatabase" localSheetId="1" hidden="1">Jednotlivci!$C$3:$G$38</definedName>
    <definedName name="_xlnm.Print_Area" localSheetId="9">Družstva!$A$1:$L$38</definedName>
    <definedName name="_xlnm.Print_Area" localSheetId="1">Jednotlivci!$A$1:$L$38</definedName>
    <definedName name="_xlnm.Print_Area" localSheetId="2">'Jednotlivci kat. A'!$A$1:$L$38</definedName>
    <definedName name="_xlnm.Print_Area" localSheetId="3">'Jednotlivci kat. B'!$A$1:$L$38</definedName>
    <definedName name="_xlnm.Print_Area" localSheetId="8">List1!$B$1:$G$6</definedName>
    <definedName name="_xlnm.Print_Area" localSheetId="0">Startovky!$A$1:$F$38</definedName>
    <definedName name="_xlnm.Print_Area" localSheetId="11">Stravenky!$A$1:$D$14</definedName>
    <definedName name="_xlnm.Print_Area" localSheetId="4">Z_úsek1!$A$1:$I$70</definedName>
    <definedName name="_xlnm.Print_Area" localSheetId="5">Z_úsek2!$A$1:$I$70</definedName>
    <definedName name="_xlnm.Print_Area" localSheetId="6">Z_úsek3!$A$1:$I$70</definedName>
    <definedName name="_xlnm.Print_Area" localSheetId="7">Z_úsek4!$A$1:$I$70</definedName>
  </definedNames>
  <calcPr calcId="152511"/>
</workbook>
</file>

<file path=xl/calcChain.xml><?xml version="1.0" encoding="utf-8"?>
<calcChain xmlns="http://schemas.openxmlformats.org/spreadsheetml/2006/main">
  <c r="G6" i="19" l="1"/>
  <c r="G3" i="19"/>
  <c r="G4" i="19"/>
  <c r="G5" i="19"/>
  <c r="G2" i="19"/>
  <c r="G104" i="10" l="1"/>
  <c r="G103" i="10"/>
  <c r="G102" i="10"/>
  <c r="G101" i="10"/>
  <c r="G100" i="10"/>
  <c r="G98" i="10"/>
  <c r="G97" i="10"/>
  <c r="G96" i="10"/>
  <c r="G95" i="10"/>
  <c r="G91" i="10"/>
  <c r="G90" i="10"/>
  <c r="G89" i="10"/>
  <c r="G88" i="10"/>
  <c r="G87" i="10"/>
  <c r="G86" i="10"/>
  <c r="G85" i="10"/>
  <c r="G84" i="10"/>
  <c r="G83" i="10"/>
  <c r="G82" i="10"/>
  <c r="G70" i="10"/>
  <c r="G71" i="10"/>
  <c r="G72" i="10"/>
  <c r="G73" i="10"/>
  <c r="G74" i="10"/>
  <c r="G75" i="10"/>
  <c r="G76" i="10"/>
  <c r="G77" i="10"/>
  <c r="G78" i="10"/>
  <c r="G69" i="10"/>
  <c r="G57" i="10"/>
  <c r="G58" i="10"/>
  <c r="G59" i="10"/>
  <c r="G61" i="10"/>
  <c r="G62" i="10"/>
  <c r="G63" i="10"/>
  <c r="G64" i="10"/>
  <c r="G65" i="10"/>
  <c r="G56" i="10"/>
  <c r="G44" i="10"/>
  <c r="G45" i="10"/>
  <c r="G46" i="10"/>
  <c r="G47" i="10"/>
  <c r="G48" i="10"/>
  <c r="G49" i="10"/>
  <c r="G50" i="10"/>
  <c r="G51" i="10"/>
  <c r="G52" i="10"/>
  <c r="G43" i="10"/>
  <c r="G31" i="10"/>
  <c r="G32" i="10"/>
  <c r="G33" i="10"/>
  <c r="G34" i="10"/>
  <c r="G35" i="10"/>
  <c r="G36" i="10"/>
  <c r="G37" i="10"/>
  <c r="G38" i="10"/>
  <c r="G39" i="10"/>
  <c r="G30" i="10"/>
  <c r="G18" i="10"/>
  <c r="G19" i="10"/>
  <c r="G20" i="10"/>
  <c r="G21" i="10"/>
  <c r="G22" i="10"/>
  <c r="G23" i="10"/>
  <c r="G24" i="10"/>
  <c r="G25" i="10"/>
  <c r="G26" i="10"/>
  <c r="G17" i="10"/>
  <c r="Q8" i="17"/>
  <c r="P8" i="17"/>
  <c r="O8" i="17"/>
  <c r="N8" i="17"/>
  <c r="M8" i="17"/>
  <c r="A8" i="17"/>
  <c r="Q9" i="17"/>
  <c r="P9" i="17"/>
  <c r="O9" i="17"/>
  <c r="N9" i="17"/>
  <c r="M9" i="17"/>
  <c r="A9" i="17"/>
  <c r="Q13" i="17"/>
  <c r="P13" i="17"/>
  <c r="O13" i="17"/>
  <c r="N13" i="17"/>
  <c r="M13" i="17"/>
  <c r="A13" i="17"/>
  <c r="Q12" i="17"/>
  <c r="P12" i="17"/>
  <c r="O12" i="17"/>
  <c r="N12" i="17"/>
  <c r="M12" i="17"/>
  <c r="A12" i="17"/>
  <c r="Q5" i="17"/>
  <c r="P5" i="17"/>
  <c r="O5" i="17"/>
  <c r="N5" i="17"/>
  <c r="M5" i="17"/>
  <c r="A5" i="17"/>
  <c r="Q4" i="17"/>
  <c r="P4" i="17"/>
  <c r="O4" i="17"/>
  <c r="N4" i="17"/>
  <c r="M4" i="17"/>
  <c r="A4" i="17"/>
  <c r="Q7" i="17"/>
  <c r="P7" i="17"/>
  <c r="O7" i="17"/>
  <c r="N7" i="17"/>
  <c r="M7" i="17"/>
  <c r="A7" i="17"/>
  <c r="Q14" i="17"/>
  <c r="P14" i="17"/>
  <c r="O14" i="17"/>
  <c r="N14" i="17"/>
  <c r="M14" i="17"/>
  <c r="Q10" i="17"/>
  <c r="P10" i="17"/>
  <c r="O10" i="17"/>
  <c r="N10" i="17"/>
  <c r="M10" i="17"/>
  <c r="A10" i="17"/>
  <c r="Q6" i="17"/>
  <c r="P6" i="17"/>
  <c r="O6" i="17"/>
  <c r="N6" i="17"/>
  <c r="M6" i="17"/>
  <c r="A6" i="17"/>
  <c r="Q11" i="17"/>
  <c r="P11" i="17"/>
  <c r="O11" i="17"/>
  <c r="N11" i="17"/>
  <c r="M11" i="17"/>
  <c r="A11" i="17"/>
  <c r="M6" i="16"/>
  <c r="N19" i="16"/>
  <c r="O16" i="16"/>
  <c r="M15" i="16"/>
  <c r="O13" i="16"/>
  <c r="M25" i="16"/>
  <c r="P6" i="16"/>
  <c r="N7" i="16"/>
  <c r="N20" i="16" l="1"/>
  <c r="P5" i="16"/>
  <c r="O14" i="16"/>
  <c r="O24" i="16"/>
  <c r="O19" i="16"/>
  <c r="O15" i="16"/>
  <c r="O18" i="16"/>
  <c r="O9" i="16"/>
  <c r="N15" i="16"/>
  <c r="N4" i="16"/>
  <c r="M23" i="16"/>
  <c r="P21" i="16"/>
  <c r="P22" i="16"/>
  <c r="O5" i="16"/>
  <c r="O17" i="16"/>
  <c r="O8" i="16"/>
  <c r="N12" i="16"/>
  <c r="P9" i="16"/>
  <c r="P25" i="16"/>
  <c r="M18" i="16"/>
  <c r="N14" i="16"/>
  <c r="N5" i="16"/>
  <c r="N23" i="16"/>
  <c r="N18" i="16"/>
  <c r="N6" i="16"/>
  <c r="N13" i="16"/>
  <c r="N11" i="16"/>
  <c r="N9" i="16"/>
  <c r="M13" i="16"/>
  <c r="M12" i="16"/>
  <c r="M16" i="16"/>
  <c r="N16" i="16"/>
  <c r="P23" i="16"/>
  <c r="P19" i="16"/>
  <c r="P10" i="16"/>
  <c r="O6" i="16"/>
  <c r="M21" i="16"/>
  <c r="O20" i="16"/>
  <c r="O22" i="16"/>
  <c r="N25" i="16"/>
  <c r="N8" i="16"/>
  <c r="M14" i="16"/>
  <c r="O11" i="16"/>
  <c r="O4" i="16"/>
  <c r="N10" i="16"/>
  <c r="P8" i="16"/>
  <c r="M22" i="16"/>
  <c r="N24" i="16"/>
  <c r="P13" i="16"/>
  <c r="P15" i="16"/>
  <c r="P4" i="16"/>
  <c r="O23" i="16"/>
  <c r="M19" i="16"/>
  <c r="O7" i="16"/>
  <c r="O10" i="16"/>
  <c r="N21" i="16"/>
  <c r="N22" i="16"/>
  <c r="M5" i="16"/>
  <c r="N17" i="16"/>
  <c r="P14" i="16"/>
  <c r="P12" i="16"/>
  <c r="M4" i="16"/>
  <c r="P7" i="16"/>
  <c r="M10" i="16"/>
  <c r="P20" i="16"/>
  <c r="P18" i="16"/>
  <c r="M24" i="16"/>
  <c r="M7" i="16"/>
  <c r="M20" i="16"/>
  <c r="M17" i="16"/>
  <c r="M11" i="16"/>
  <c r="P24" i="16"/>
  <c r="M9" i="16"/>
  <c r="P16" i="16"/>
  <c r="O21" i="16"/>
  <c r="O25" i="16"/>
  <c r="P17" i="16"/>
  <c r="M8" i="16"/>
  <c r="O12" i="16"/>
  <c r="P11" i="16"/>
  <c r="B34" i="15"/>
  <c r="B35" i="15"/>
  <c r="B36" i="15"/>
  <c r="B37" i="15"/>
  <c r="B38" i="15"/>
  <c r="B29" i="15"/>
  <c r="B30" i="15"/>
  <c r="B31" i="15"/>
  <c r="B32" i="15"/>
  <c r="B33" i="15"/>
  <c r="B24" i="15"/>
  <c r="B25" i="15"/>
  <c r="B26" i="15"/>
  <c r="B27" i="15"/>
  <c r="B28" i="15"/>
  <c r="B19" i="15"/>
  <c r="B20" i="15"/>
  <c r="B21" i="15"/>
  <c r="B22" i="15"/>
  <c r="B23" i="15"/>
  <c r="I16" i="15"/>
  <c r="B14" i="15"/>
  <c r="B15" i="15"/>
  <c r="B16" i="15"/>
  <c r="B17" i="15"/>
  <c r="B18" i="15"/>
  <c r="D18" i="15"/>
  <c r="D17" i="15"/>
  <c r="D16" i="15"/>
  <c r="D15" i="15"/>
  <c r="D13" i="15"/>
  <c r="D12" i="15"/>
  <c r="D11" i="15"/>
  <c r="D10" i="15"/>
  <c r="B13" i="15"/>
  <c r="B12" i="15"/>
  <c r="B11" i="15"/>
  <c r="B10" i="15"/>
  <c r="B8" i="15"/>
  <c r="B7" i="15"/>
  <c r="B6" i="15"/>
  <c r="B5" i="15"/>
  <c r="D14" i="15"/>
  <c r="D9" i="15"/>
  <c r="B9" i="15"/>
  <c r="B4" i="15"/>
  <c r="A34" i="15"/>
  <c r="A29" i="15"/>
  <c r="A24" i="15"/>
  <c r="A19" i="15"/>
  <c r="A14" i="15"/>
  <c r="A9" i="15"/>
  <c r="A4" i="15"/>
  <c r="B6" i="12"/>
  <c r="B7" i="12" s="1"/>
  <c r="B8" i="12" s="1"/>
  <c r="B9" i="12" s="1"/>
  <c r="B10" i="12" s="1"/>
  <c r="B16" i="12" s="1"/>
  <c r="B17" i="12" s="1"/>
  <c r="B18" i="12" s="1"/>
  <c r="B19" i="12" s="1"/>
  <c r="B20" i="12" s="1"/>
  <c r="B26" i="12" s="1"/>
  <c r="B27" i="12" s="1"/>
  <c r="B28" i="12" s="1"/>
  <c r="B29" i="12" s="1"/>
  <c r="B30" i="12" s="1"/>
  <c r="B36" i="12" s="1"/>
  <c r="B37" i="12" s="1"/>
  <c r="B38" i="12" s="1"/>
  <c r="B39" i="12" s="1"/>
  <c r="B40" i="12" s="1"/>
  <c r="B46" i="12" s="1"/>
  <c r="B47" i="12" s="1"/>
  <c r="B48" i="12" s="1"/>
  <c r="B49" i="12" s="1"/>
  <c r="B50" i="12" s="1"/>
  <c r="B56" i="12" s="1"/>
  <c r="B57" i="12" s="1"/>
  <c r="B58" i="12" s="1"/>
  <c r="B59" i="12" s="1"/>
  <c r="B60" i="12" s="1"/>
  <c r="B66" i="12" s="1"/>
  <c r="B67" i="12" s="1"/>
  <c r="B68" i="12" s="1"/>
  <c r="B69" i="12" s="1"/>
  <c r="B70" i="12" s="1"/>
  <c r="B6" i="14"/>
  <c r="B7" i="14" s="1"/>
  <c r="B8" i="14" s="1"/>
  <c r="B9" i="14" s="1"/>
  <c r="B10" i="14" s="1"/>
  <c r="B16" i="14" s="1"/>
  <c r="B17" i="14" s="1"/>
  <c r="B18" i="14" s="1"/>
  <c r="B19" i="14" s="1"/>
  <c r="B20" i="14" s="1"/>
  <c r="B26" i="14" s="1"/>
  <c r="B27" i="14" s="1"/>
  <c r="B28" i="14" s="1"/>
  <c r="B29" i="14" s="1"/>
  <c r="B30" i="14" s="1"/>
  <c r="B36" i="14" s="1"/>
  <c r="B37" i="14" s="1"/>
  <c r="B38" i="14" s="1"/>
  <c r="B39" i="14" s="1"/>
  <c r="B40" i="14" s="1"/>
  <c r="B46" i="14" s="1"/>
  <c r="B47" i="14" s="1"/>
  <c r="B48" i="14" s="1"/>
  <c r="B49" i="14" s="1"/>
  <c r="B50" i="14" s="1"/>
  <c r="B56" i="14" s="1"/>
  <c r="B57" i="14" s="1"/>
  <c r="B58" i="14" s="1"/>
  <c r="B59" i="14" s="1"/>
  <c r="B60" i="14" s="1"/>
  <c r="B66" i="14" s="1"/>
  <c r="B67" i="14" s="1"/>
  <c r="B68" i="14" s="1"/>
  <c r="B69" i="14" s="1"/>
  <c r="B70" i="14" s="1"/>
  <c r="B6" i="13"/>
  <c r="B7" i="13" s="1"/>
  <c r="B8" i="13" s="1"/>
  <c r="B9" i="13" s="1"/>
  <c r="B10" i="13" s="1"/>
  <c r="B16" i="13" s="1"/>
  <c r="B17" i="13" s="1"/>
  <c r="B18" i="13" s="1"/>
  <c r="B19" i="13" s="1"/>
  <c r="B20" i="13" s="1"/>
  <c r="B26" i="13" s="1"/>
  <c r="B27" i="13" s="1"/>
  <c r="B28" i="13" s="1"/>
  <c r="B29" i="13" s="1"/>
  <c r="B30" i="13" s="1"/>
  <c r="B36" i="13" s="1"/>
  <c r="B37" i="13" s="1"/>
  <c r="B38" i="13" s="1"/>
  <c r="B39" i="13" s="1"/>
  <c r="B40" i="13" s="1"/>
  <c r="B46" i="13" s="1"/>
  <c r="B47" i="13" s="1"/>
  <c r="B48" i="13" s="1"/>
  <c r="B49" i="13" s="1"/>
  <c r="B50" i="13" s="1"/>
  <c r="B56" i="13" s="1"/>
  <c r="B57" i="13" s="1"/>
  <c r="B58" i="13" s="1"/>
  <c r="B59" i="13" s="1"/>
  <c r="B60" i="13" s="1"/>
  <c r="B66" i="13" s="1"/>
  <c r="B67" i="13" s="1"/>
  <c r="B68" i="13" s="1"/>
  <c r="B69" i="13" s="1"/>
  <c r="B70" i="13" s="1"/>
  <c r="K38" i="5"/>
  <c r="J69" i="14"/>
  <c r="K37" i="5" s="1"/>
  <c r="J68" i="14"/>
  <c r="K36" i="5" s="1"/>
  <c r="K35" i="5"/>
  <c r="J23" i="15" s="1"/>
  <c r="J66" i="14"/>
  <c r="J60" i="14"/>
  <c r="K33" i="5" s="1"/>
  <c r="J59" i="14"/>
  <c r="J58" i="14"/>
  <c r="K31" i="5" s="1"/>
  <c r="J37" i="15" s="1"/>
  <c r="J57" i="14"/>
  <c r="K30" i="5" s="1"/>
  <c r="J32" i="15" s="1"/>
  <c r="K29" i="5"/>
  <c r="J50" i="14"/>
  <c r="K28" i="5" s="1"/>
  <c r="J49" i="14"/>
  <c r="K27" i="5" s="1"/>
  <c r="J17" i="15" s="1"/>
  <c r="J48" i="14"/>
  <c r="J47" i="14"/>
  <c r="K25" i="5" s="1"/>
  <c r="J46" i="14"/>
  <c r="J40" i="14"/>
  <c r="J39" i="14"/>
  <c r="J38" i="14"/>
  <c r="K21" i="5" s="1"/>
  <c r="J21" i="15" s="1"/>
  <c r="J37" i="14"/>
  <c r="K20" i="5" s="1"/>
  <c r="J36" i="14"/>
  <c r="J30" i="14"/>
  <c r="K18" i="5" s="1"/>
  <c r="J29" i="14"/>
  <c r="J28" i="14"/>
  <c r="K16" i="5" s="1"/>
  <c r="J27" i="14"/>
  <c r="K15" i="5" s="1"/>
  <c r="J25" i="15" s="1"/>
  <c r="J26" i="14"/>
  <c r="K14" i="5" s="1"/>
  <c r="J20" i="14"/>
  <c r="J19" i="14"/>
  <c r="J18" i="14"/>
  <c r="K11" i="5" s="1"/>
  <c r="K10" i="5"/>
  <c r="J34" i="15" s="1"/>
  <c r="J16" i="14"/>
  <c r="J10" i="14"/>
  <c r="K8" i="5" s="1"/>
  <c r="J9" i="14"/>
  <c r="K7" i="5" s="1"/>
  <c r="J19" i="15" s="1"/>
  <c r="J8" i="14"/>
  <c r="K6" i="5" s="1"/>
  <c r="J14" i="15" s="1"/>
  <c r="J7" i="14"/>
  <c r="J6" i="14"/>
  <c r="K4" i="5" s="1"/>
  <c r="K19" i="5"/>
  <c r="J11" i="15" s="1"/>
  <c r="J38" i="5"/>
  <c r="I38" i="15" s="1"/>
  <c r="J69" i="13"/>
  <c r="J37" i="5" s="1"/>
  <c r="J68" i="13"/>
  <c r="J36" i="5" s="1"/>
  <c r="I28" i="15" s="1"/>
  <c r="J35" i="5"/>
  <c r="J66" i="13"/>
  <c r="J34" i="5" s="1"/>
  <c r="J60" i="13"/>
  <c r="J33" i="5" s="1"/>
  <c r="J59" i="13"/>
  <c r="J32" i="5" s="1"/>
  <c r="J58" i="13"/>
  <c r="J31" i="5" s="1"/>
  <c r="J57" i="13"/>
  <c r="J56" i="13"/>
  <c r="J29" i="5" s="1"/>
  <c r="J50" i="13"/>
  <c r="J28" i="5" s="1"/>
  <c r="I22" i="15" s="1"/>
  <c r="J49" i="13"/>
  <c r="J48" i="13"/>
  <c r="J26" i="5" s="1"/>
  <c r="I12" i="15" s="1"/>
  <c r="J47" i="13"/>
  <c r="J25" i="5" s="1"/>
  <c r="J46" i="13"/>
  <c r="J40" i="13"/>
  <c r="J23" i="5" s="1"/>
  <c r="J39" i="13"/>
  <c r="J22" i="5" s="1"/>
  <c r="J38" i="13"/>
  <c r="J21" i="5" s="1"/>
  <c r="J37" i="13"/>
  <c r="J20" i="5" s="1"/>
  <c r="J36" i="13"/>
  <c r="J19" i="5" s="1"/>
  <c r="J30" i="13"/>
  <c r="J29" i="13"/>
  <c r="J17" i="5" s="1"/>
  <c r="J28" i="13"/>
  <c r="J16" i="5" s="1"/>
  <c r="I30" i="15" s="1"/>
  <c r="J27" i="13"/>
  <c r="J15" i="5" s="1"/>
  <c r="J26" i="13"/>
  <c r="J14" i="5" s="1"/>
  <c r="J20" i="13"/>
  <c r="J19" i="13"/>
  <c r="J12" i="5" s="1"/>
  <c r="I10" i="15" s="1"/>
  <c r="J18" i="13"/>
  <c r="J11" i="5" s="1"/>
  <c r="J10" i="5"/>
  <c r="I34" i="15" s="1"/>
  <c r="J16" i="13"/>
  <c r="J9" i="5" s="1"/>
  <c r="J10" i="13"/>
  <c r="J8" i="5" s="1"/>
  <c r="I24" i="15" s="1"/>
  <c r="J9" i="13"/>
  <c r="J7" i="5" s="1"/>
  <c r="J8" i="13"/>
  <c r="J6" i="5" s="1"/>
  <c r="I14" i="15" s="1"/>
  <c r="J7" i="13"/>
  <c r="J5" i="5" s="1"/>
  <c r="J6" i="13"/>
  <c r="J4" i="5" s="1"/>
  <c r="I38" i="5"/>
  <c r="J69" i="12"/>
  <c r="J68" i="12"/>
  <c r="I36" i="5" s="1"/>
  <c r="I35" i="5"/>
  <c r="H23" i="15" s="1"/>
  <c r="J66" i="12"/>
  <c r="I34" i="5" s="1"/>
  <c r="J60" i="12"/>
  <c r="I33" i="5" s="1"/>
  <c r="H13" i="15" s="1"/>
  <c r="J59" i="12"/>
  <c r="I32" i="5" s="1"/>
  <c r="J58" i="12"/>
  <c r="I31" i="5" s="1"/>
  <c r="H37" i="15" s="1"/>
  <c r="J57" i="12"/>
  <c r="I30" i="5" s="1"/>
  <c r="J56" i="12"/>
  <c r="J50" i="12"/>
  <c r="I28" i="5" s="1"/>
  <c r="J49" i="12"/>
  <c r="I27" i="5" s="1"/>
  <c r="H17" i="15" s="1"/>
  <c r="J48" i="12"/>
  <c r="I26" i="5" s="1"/>
  <c r="H12" i="15" s="1"/>
  <c r="J47" i="12"/>
  <c r="I25" i="5" s="1"/>
  <c r="J46" i="12"/>
  <c r="I24" i="5" s="1"/>
  <c r="J40" i="12"/>
  <c r="I23" i="5" s="1"/>
  <c r="H31" i="15" s="1"/>
  <c r="J39" i="12"/>
  <c r="I22" i="5" s="1"/>
  <c r="J38" i="12"/>
  <c r="I21" i="5" s="1"/>
  <c r="J37" i="12"/>
  <c r="I20" i="5" s="1"/>
  <c r="J36" i="12"/>
  <c r="I19" i="5" s="1"/>
  <c r="H11" i="15" s="1"/>
  <c r="J30" i="12"/>
  <c r="I18" i="5" s="1"/>
  <c r="J29" i="12"/>
  <c r="J28" i="12"/>
  <c r="I16" i="5" s="1"/>
  <c r="H30" i="15" s="1"/>
  <c r="J27" i="12"/>
  <c r="I15" i="5" s="1"/>
  <c r="H25" i="15" s="1"/>
  <c r="J26" i="12"/>
  <c r="I14" i="5" s="1"/>
  <c r="J20" i="12"/>
  <c r="I13" i="5" s="1"/>
  <c r="J19" i="12"/>
  <c r="I12" i="5" s="1"/>
  <c r="J18" i="12"/>
  <c r="I11" i="5" s="1"/>
  <c r="I10" i="5"/>
  <c r="H34" i="15" s="1"/>
  <c r="J16" i="12"/>
  <c r="I9" i="5" s="1"/>
  <c r="J10" i="12"/>
  <c r="I8" i="5" s="1"/>
  <c r="J9" i="12"/>
  <c r="I7" i="5" s="1"/>
  <c r="H19" i="15" s="1"/>
  <c r="J8" i="12"/>
  <c r="I6" i="5" s="1"/>
  <c r="J7" i="12"/>
  <c r="J6" i="12"/>
  <c r="I4" i="5" s="1"/>
  <c r="H38" i="5"/>
  <c r="G38" i="15" s="1"/>
  <c r="J69" i="11"/>
  <c r="J68" i="11"/>
  <c r="H36" i="5" s="1"/>
  <c r="G28" i="15" s="1"/>
  <c r="H35" i="5"/>
  <c r="G23" i="15" s="1"/>
  <c r="J66" i="11"/>
  <c r="H34" i="5" s="1"/>
  <c r="G18" i="15" s="1"/>
  <c r="J60" i="11"/>
  <c r="H33" i="5" s="1"/>
  <c r="G13" i="15" s="1"/>
  <c r="J59" i="11"/>
  <c r="H32" i="5" s="1"/>
  <c r="J58" i="11"/>
  <c r="H31" i="5" s="1"/>
  <c r="G37" i="15" s="1"/>
  <c r="J57" i="11"/>
  <c r="H30" i="5" s="1"/>
  <c r="G32" i="15" s="1"/>
  <c r="J56" i="11"/>
  <c r="H29" i="5" s="1"/>
  <c r="G27" i="15" s="1"/>
  <c r="J50" i="11"/>
  <c r="H28" i="5" s="1"/>
  <c r="G22" i="15" s="1"/>
  <c r="J49" i="11"/>
  <c r="H27" i="5" s="1"/>
  <c r="G17" i="15" s="1"/>
  <c r="J48" i="11"/>
  <c r="H26" i="5" s="1"/>
  <c r="G12" i="15" s="1"/>
  <c r="J47" i="11"/>
  <c r="H25" i="5" s="1"/>
  <c r="J46" i="11"/>
  <c r="H24" i="5" s="1"/>
  <c r="G36" i="15" s="1"/>
  <c r="J40" i="11"/>
  <c r="H23" i="5" s="1"/>
  <c r="G31" i="15" s="1"/>
  <c r="J39" i="11"/>
  <c r="H22" i="5" s="1"/>
  <c r="G26" i="15" s="1"/>
  <c r="J38" i="11"/>
  <c r="H21" i="5" s="1"/>
  <c r="G21" i="15" s="1"/>
  <c r="J37" i="11"/>
  <c r="H20" i="5" s="1"/>
  <c r="G16" i="15" s="1"/>
  <c r="J36" i="11"/>
  <c r="L36" i="11" s="1"/>
  <c r="J30" i="11"/>
  <c r="H18" i="5" s="1"/>
  <c r="J29" i="11"/>
  <c r="J28" i="11"/>
  <c r="H16" i="5" s="1"/>
  <c r="G30" i="15" s="1"/>
  <c r="J27" i="11"/>
  <c r="H15" i="5" s="1"/>
  <c r="G25" i="15" s="1"/>
  <c r="J26" i="11"/>
  <c r="H14" i="5" s="1"/>
  <c r="G20" i="15" s="1"/>
  <c r="J20" i="11"/>
  <c r="J19" i="11"/>
  <c r="J18" i="11"/>
  <c r="H11" i="5" s="1"/>
  <c r="J17" i="11"/>
  <c r="H10" i="5" s="1"/>
  <c r="G34" i="15" s="1"/>
  <c r="J16" i="11"/>
  <c r="J7" i="11"/>
  <c r="H5" i="5" s="1"/>
  <c r="J8" i="11"/>
  <c r="H6" i="5" s="1"/>
  <c r="G14" i="15" s="1"/>
  <c r="J9" i="11"/>
  <c r="H7" i="5" s="1"/>
  <c r="G19" i="15" s="1"/>
  <c r="J10" i="11"/>
  <c r="H8" i="5" s="1"/>
  <c r="G24" i="15" s="1"/>
  <c r="J6" i="11"/>
  <c r="H4" i="5" s="1"/>
  <c r="K5" i="5"/>
  <c r="I37" i="5"/>
  <c r="K34" i="5"/>
  <c r="J30" i="5"/>
  <c r="K32" i="5"/>
  <c r="I29" i="5"/>
  <c r="H27" i="15" s="1"/>
  <c r="K26" i="5"/>
  <c r="J12" i="15" s="1"/>
  <c r="J27" i="5"/>
  <c r="I17" i="15" s="1"/>
  <c r="K24" i="5"/>
  <c r="J24" i="5"/>
  <c r="I36" i="15" s="1"/>
  <c r="K22" i="5"/>
  <c r="J26" i="15" s="1"/>
  <c r="K23" i="5"/>
  <c r="J31" i="15" s="1"/>
  <c r="I17" i="5"/>
  <c r="H35" i="15" s="1"/>
  <c r="K17" i="5"/>
  <c r="J18" i="5"/>
  <c r="K12" i="5"/>
  <c r="J13" i="5"/>
  <c r="K13" i="5"/>
  <c r="K9" i="5"/>
  <c r="I5" i="5"/>
  <c r="H37" i="5"/>
  <c r="G33" i="15" s="1"/>
  <c r="H17" i="5"/>
  <c r="G35" i="15" s="1"/>
  <c r="H13" i="5"/>
  <c r="G15" i="15" s="1"/>
  <c r="H12" i="5"/>
  <c r="G10" i="15" s="1"/>
  <c r="H9" i="5"/>
  <c r="G29" i="15" s="1"/>
  <c r="D66" i="14"/>
  <c r="D60" i="14"/>
  <c r="D49" i="14"/>
  <c r="D48" i="14"/>
  <c r="D37" i="14"/>
  <c r="D36" i="14"/>
  <c r="D20" i="14"/>
  <c r="D19" i="14"/>
  <c r="D8" i="14"/>
  <c r="D7" i="14"/>
  <c r="D68" i="13"/>
  <c r="D66" i="13"/>
  <c r="D60" i="13"/>
  <c r="D49" i="13"/>
  <c r="D48" i="13"/>
  <c r="D39" i="13"/>
  <c r="D37" i="13"/>
  <c r="D36" i="13"/>
  <c r="D27" i="13"/>
  <c r="D20" i="13"/>
  <c r="D19" i="13"/>
  <c r="D10" i="13"/>
  <c r="D8" i="13"/>
  <c r="D7" i="13"/>
  <c r="D66" i="12"/>
  <c r="D60" i="12"/>
  <c r="D49" i="12"/>
  <c r="D48" i="12"/>
  <c r="D37" i="12"/>
  <c r="D36" i="12"/>
  <c r="D20" i="12"/>
  <c r="D19" i="12"/>
  <c r="D8" i="12"/>
  <c r="D7" i="12"/>
  <c r="E5" i="5"/>
  <c r="E6" i="5"/>
  <c r="E12" i="5"/>
  <c r="E13" i="5"/>
  <c r="E19" i="5"/>
  <c r="E20" i="5"/>
  <c r="E26" i="5"/>
  <c r="E27" i="5"/>
  <c r="E33" i="5"/>
  <c r="E34" i="5"/>
  <c r="D7" i="11"/>
  <c r="D8" i="11"/>
  <c r="D19" i="11"/>
  <c r="D20" i="11"/>
  <c r="D36" i="11"/>
  <c r="D37" i="11"/>
  <c r="D48" i="11"/>
  <c r="D49" i="11"/>
  <c r="D60" i="11"/>
  <c r="D66" i="11"/>
  <c r="D6" i="11"/>
  <c r="D38" i="6"/>
  <c r="D70" i="11" s="1"/>
  <c r="D37" i="6"/>
  <c r="D69" i="12" s="1"/>
  <c r="D36" i="6"/>
  <c r="E36" i="5" s="1"/>
  <c r="D28" i="15" s="1"/>
  <c r="D35" i="6"/>
  <c r="D67" i="14" s="1"/>
  <c r="D34" i="6"/>
  <c r="D33" i="6"/>
  <c r="D32" i="6"/>
  <c r="E32" i="5" s="1"/>
  <c r="D8" i="15" s="1"/>
  <c r="D31" i="6"/>
  <c r="D58" i="14" s="1"/>
  <c r="D30" i="6"/>
  <c r="E30" i="5" s="1"/>
  <c r="D32" i="15" s="1"/>
  <c r="D29" i="6"/>
  <c r="D56" i="13" s="1"/>
  <c r="D28" i="6"/>
  <c r="D50" i="13" s="1"/>
  <c r="D27" i="6"/>
  <c r="D26" i="6"/>
  <c r="D25" i="6"/>
  <c r="D47" i="14" s="1"/>
  <c r="D24" i="6"/>
  <c r="E24" i="5" s="1"/>
  <c r="D36" i="15" s="1"/>
  <c r="D23" i="6"/>
  <c r="D40" i="14" s="1"/>
  <c r="D22" i="6"/>
  <c r="D39" i="14" s="1"/>
  <c r="D21" i="6"/>
  <c r="D38" i="12" s="1"/>
  <c r="D20" i="6"/>
  <c r="D19" i="6"/>
  <c r="D18" i="6"/>
  <c r="E18" i="5" s="1"/>
  <c r="D6" i="15" s="1"/>
  <c r="D17" i="6"/>
  <c r="D29" i="14" s="1"/>
  <c r="D16" i="6"/>
  <c r="E16" i="5" s="1"/>
  <c r="D30" i="15" s="1"/>
  <c r="D15" i="6"/>
  <c r="D27" i="14" s="1"/>
  <c r="D14" i="6"/>
  <c r="D26" i="12" s="1"/>
  <c r="D13" i="6"/>
  <c r="D12" i="6"/>
  <c r="D11" i="6"/>
  <c r="D18" i="14" s="1"/>
  <c r="D10" i="6"/>
  <c r="D17" i="13" s="1"/>
  <c r="D9" i="6"/>
  <c r="D16" i="12" s="1"/>
  <c r="D8" i="6"/>
  <c r="E8" i="5" s="1"/>
  <c r="D24" i="15" s="1"/>
  <c r="D7" i="6"/>
  <c r="D9" i="14" s="1"/>
  <c r="D6" i="6"/>
  <c r="D5" i="6"/>
  <c r="D4" i="6"/>
  <c r="D6" i="14" s="1"/>
  <c r="F35" i="6"/>
  <c r="F67" i="12" s="1"/>
  <c r="F26" i="6"/>
  <c r="F48" i="14" s="1"/>
  <c r="F23" i="6"/>
  <c r="F40" i="14" s="1"/>
  <c r="F20" i="6"/>
  <c r="F37" i="14" s="1"/>
  <c r="F18" i="6"/>
  <c r="F30" i="14" s="1"/>
  <c r="F15" i="6"/>
  <c r="F27" i="13" s="1"/>
  <c r="F38" i="6"/>
  <c r="F70" i="14" s="1"/>
  <c r="F31" i="6"/>
  <c r="F58" i="13" s="1"/>
  <c r="F24" i="6"/>
  <c r="F46" i="14" s="1"/>
  <c r="F17" i="6"/>
  <c r="G17" i="5" s="1"/>
  <c r="F35" i="15" s="1"/>
  <c r="F10" i="6"/>
  <c r="F17" i="13" s="1"/>
  <c r="F37" i="6"/>
  <c r="F69" i="11" s="1"/>
  <c r="F30" i="6"/>
  <c r="F57" i="14" s="1"/>
  <c r="F16" i="6"/>
  <c r="F28" i="11" s="1"/>
  <c r="F9" i="6"/>
  <c r="F16" i="11" s="1"/>
  <c r="F36" i="6"/>
  <c r="F68" i="14" s="1"/>
  <c r="F29" i="6"/>
  <c r="F56" i="11" s="1"/>
  <c r="F22" i="6"/>
  <c r="F39" i="11" s="1"/>
  <c r="F8" i="6"/>
  <c r="F10" i="11" s="1"/>
  <c r="F28" i="6"/>
  <c r="F50" i="14" s="1"/>
  <c r="F21" i="6"/>
  <c r="F38" i="11" s="1"/>
  <c r="F14" i="6"/>
  <c r="F26" i="13" s="1"/>
  <c r="F7" i="6"/>
  <c r="F9" i="14" s="1"/>
  <c r="F34" i="6"/>
  <c r="F66" i="14" s="1"/>
  <c r="F27" i="6"/>
  <c r="F49" i="12" s="1"/>
  <c r="F13" i="6"/>
  <c r="F20" i="12" s="1"/>
  <c r="F6" i="6"/>
  <c r="F8" i="11" s="1"/>
  <c r="F33" i="6"/>
  <c r="F60" i="14" s="1"/>
  <c r="F19" i="6"/>
  <c r="F36" i="11" s="1"/>
  <c r="F12" i="6"/>
  <c r="F19" i="14" s="1"/>
  <c r="F5" i="6"/>
  <c r="F7" i="13" s="1"/>
  <c r="F32" i="6"/>
  <c r="F59" i="11" s="1"/>
  <c r="F25" i="6"/>
  <c r="F47" i="14" s="1"/>
  <c r="F11" i="6"/>
  <c r="F18" i="11" s="1"/>
  <c r="F4" i="6"/>
  <c r="F6" i="11" s="1"/>
  <c r="N34" i="5" l="1"/>
  <c r="N18" i="5"/>
  <c r="P4" i="5"/>
  <c r="P16" i="5"/>
  <c r="P38" i="5"/>
  <c r="P8" i="5"/>
  <c r="P9" i="5"/>
  <c r="P12" i="5"/>
  <c r="P32" i="5"/>
  <c r="P36" i="5"/>
  <c r="P5" i="5"/>
  <c r="P20" i="5"/>
  <c r="P13" i="5"/>
  <c r="P14" i="5"/>
  <c r="P17" i="5"/>
  <c r="P24" i="5"/>
  <c r="P29" i="5"/>
  <c r="P28" i="5"/>
  <c r="P18" i="5"/>
  <c r="P25" i="5"/>
  <c r="P33" i="5"/>
  <c r="P34" i="5"/>
  <c r="P37" i="5"/>
  <c r="P11" i="5"/>
  <c r="O19" i="5"/>
  <c r="O7" i="5"/>
  <c r="O14" i="5"/>
  <c r="O22" i="5"/>
  <c r="J10" i="15"/>
  <c r="J18" i="15"/>
  <c r="J20" i="15"/>
  <c r="J24" i="15"/>
  <c r="J30" i="15"/>
  <c r="J38" i="15"/>
  <c r="J35" i="15"/>
  <c r="P35" i="5"/>
  <c r="P31" i="5"/>
  <c r="P27" i="5"/>
  <c r="P23" i="5"/>
  <c r="P19" i="5"/>
  <c r="P15" i="5"/>
  <c r="P7" i="5"/>
  <c r="J13" i="15"/>
  <c r="J15" i="15"/>
  <c r="J27" i="15"/>
  <c r="J33" i="15"/>
  <c r="J29" i="15"/>
  <c r="P30" i="5"/>
  <c r="P26" i="5"/>
  <c r="P22" i="5"/>
  <c r="P10" i="5"/>
  <c r="P6" i="5"/>
  <c r="J22" i="15"/>
  <c r="P21" i="5"/>
  <c r="J16" i="15"/>
  <c r="J28" i="15"/>
  <c r="J36" i="15"/>
  <c r="N6" i="5"/>
  <c r="N26" i="5"/>
  <c r="N32" i="5"/>
  <c r="O34" i="5"/>
  <c r="N5" i="5"/>
  <c r="O13" i="5"/>
  <c r="N10" i="5"/>
  <c r="N17" i="5"/>
  <c r="O27" i="5"/>
  <c r="O30" i="5"/>
  <c r="N11" i="5"/>
  <c r="O11" i="5"/>
  <c r="O15" i="5"/>
  <c r="O23" i="5"/>
  <c r="O31" i="5"/>
  <c r="O35" i="5"/>
  <c r="N22" i="5"/>
  <c r="N9" i="5"/>
  <c r="N13" i="5"/>
  <c r="N14" i="5"/>
  <c r="O18" i="5"/>
  <c r="N21" i="5"/>
  <c r="N25" i="5"/>
  <c r="N33" i="5"/>
  <c r="N30" i="5"/>
  <c r="N37" i="5"/>
  <c r="O6" i="5"/>
  <c r="O4" i="5"/>
  <c r="H24" i="15"/>
  <c r="N8" i="5"/>
  <c r="N12" i="5"/>
  <c r="H10" i="15"/>
  <c r="N20" i="5"/>
  <c r="H16" i="15"/>
  <c r="H36" i="15"/>
  <c r="N24" i="5"/>
  <c r="H22" i="15"/>
  <c r="N28" i="5"/>
  <c r="H28" i="15"/>
  <c r="N36" i="5"/>
  <c r="O8" i="5"/>
  <c r="O36" i="5"/>
  <c r="O5" i="5"/>
  <c r="O16" i="5"/>
  <c r="O20" i="5"/>
  <c r="O24" i="5"/>
  <c r="O12" i="5"/>
  <c r="O28" i="5"/>
  <c r="O32" i="5"/>
  <c r="O9" i="5"/>
  <c r="I29" i="15"/>
  <c r="I35" i="15"/>
  <c r="O17" i="5"/>
  <c r="O21" i="5"/>
  <c r="I21" i="15"/>
  <c r="O25" i="5"/>
  <c r="I27" i="15"/>
  <c r="O29" i="5"/>
  <c r="I13" i="15"/>
  <c r="O33" i="5"/>
  <c r="O37" i="5"/>
  <c r="I33" i="15"/>
  <c r="N38" i="5"/>
  <c r="I18" i="15"/>
  <c r="I15" i="15"/>
  <c r="N23" i="5"/>
  <c r="N19" i="5"/>
  <c r="N15" i="5"/>
  <c r="H38" i="15"/>
  <c r="N35" i="5"/>
  <c r="N31" i="5"/>
  <c r="N27" i="5"/>
  <c r="N7" i="5"/>
  <c r="H18" i="15"/>
  <c r="H15" i="15"/>
  <c r="H14" i="15"/>
  <c r="I23" i="15"/>
  <c r="I20" i="15"/>
  <c r="I19" i="15"/>
  <c r="I26" i="15"/>
  <c r="I25" i="15"/>
  <c r="I32" i="15"/>
  <c r="I31" i="15"/>
  <c r="N16" i="5"/>
  <c r="H19" i="5"/>
  <c r="G11" i="15" s="1"/>
  <c r="H21" i="15"/>
  <c r="H20" i="15"/>
  <c r="H26" i="15"/>
  <c r="H33" i="15"/>
  <c r="H32" i="15"/>
  <c r="H29" i="15"/>
  <c r="N4" i="5"/>
  <c r="O38" i="5"/>
  <c r="N29" i="5"/>
  <c r="O26" i="5"/>
  <c r="O10" i="5"/>
  <c r="I11" i="15"/>
  <c r="I37" i="15"/>
  <c r="E4" i="5"/>
  <c r="D4" i="15" s="1"/>
  <c r="E31" i="5"/>
  <c r="D37" i="15" s="1"/>
  <c r="D58" i="11"/>
  <c r="E38" i="5"/>
  <c r="D38" i="15" s="1"/>
  <c r="E10" i="5"/>
  <c r="D34" i="15" s="1"/>
  <c r="D17" i="11"/>
  <c r="D17" i="12"/>
  <c r="D46" i="12"/>
  <c r="D70" i="12"/>
  <c r="D29" i="13"/>
  <c r="D70" i="13"/>
  <c r="D17" i="14"/>
  <c r="D46" i="14"/>
  <c r="D70" i="14"/>
  <c r="D46" i="11"/>
  <c r="D46" i="13"/>
  <c r="E17" i="5"/>
  <c r="D35" i="15" s="1"/>
  <c r="D58" i="13"/>
  <c r="D29" i="11"/>
  <c r="D29" i="12"/>
  <c r="D58" i="12"/>
  <c r="D69" i="11"/>
  <c r="D57" i="11"/>
  <c r="D40" i="11"/>
  <c r="D28" i="11"/>
  <c r="D57" i="12"/>
  <c r="D57" i="13"/>
  <c r="D69" i="13"/>
  <c r="D28" i="14"/>
  <c r="D16" i="11"/>
  <c r="D40" i="12"/>
  <c r="D16" i="13"/>
  <c r="D28" i="13"/>
  <c r="D40" i="13"/>
  <c r="D16" i="14"/>
  <c r="D69" i="14"/>
  <c r="D28" i="12"/>
  <c r="D57" i="14"/>
  <c r="E37" i="5"/>
  <c r="D33" i="15" s="1"/>
  <c r="E23" i="5"/>
  <c r="D31" i="15" s="1"/>
  <c r="E9" i="5"/>
  <c r="D29" i="15" s="1"/>
  <c r="D39" i="11"/>
  <c r="D10" i="11"/>
  <c r="E22" i="5"/>
  <c r="D26" i="15" s="1"/>
  <c r="E29" i="5"/>
  <c r="D27" i="15" s="1"/>
  <c r="D27" i="11"/>
  <c r="E15" i="5"/>
  <c r="D25" i="15" s="1"/>
  <c r="D10" i="12"/>
  <c r="D27" i="12"/>
  <c r="D39" i="12"/>
  <c r="D56" i="12"/>
  <c r="D68" i="12"/>
  <c r="D10" i="14"/>
  <c r="D56" i="14"/>
  <c r="D68" i="14"/>
  <c r="D56" i="11"/>
  <c r="D68" i="11"/>
  <c r="D50" i="11"/>
  <c r="D26" i="11"/>
  <c r="D9" i="11"/>
  <c r="D50" i="12"/>
  <c r="D9" i="13"/>
  <c r="D67" i="13"/>
  <c r="D26" i="14"/>
  <c r="E28" i="5"/>
  <c r="D22" i="15" s="1"/>
  <c r="E14" i="5"/>
  <c r="D20" i="15" s="1"/>
  <c r="D9" i="12"/>
  <c r="D67" i="12"/>
  <c r="D26" i="13"/>
  <c r="D38" i="14"/>
  <c r="D67" i="11"/>
  <c r="D38" i="11"/>
  <c r="D38" i="13"/>
  <c r="D50" i="14"/>
  <c r="E35" i="5"/>
  <c r="D23" i="15" s="1"/>
  <c r="E21" i="5"/>
  <c r="D21" i="15" s="1"/>
  <c r="E7" i="5"/>
  <c r="D19" i="15" s="1"/>
  <c r="D30" i="11"/>
  <c r="D47" i="11"/>
  <c r="E25" i="5"/>
  <c r="D7" i="15" s="1"/>
  <c r="D30" i="12"/>
  <c r="D59" i="12"/>
  <c r="D30" i="13"/>
  <c r="D59" i="13"/>
  <c r="D30" i="14"/>
  <c r="D59" i="14"/>
  <c r="D59" i="11"/>
  <c r="D18" i="11"/>
  <c r="E11" i="5"/>
  <c r="D5" i="15" s="1"/>
  <c r="D6" i="12"/>
  <c r="D18" i="12"/>
  <c r="D47" i="12"/>
  <c r="D6" i="13"/>
  <c r="D18" i="13"/>
  <c r="D47" i="13"/>
  <c r="G28" i="5"/>
  <c r="F22" i="15" s="1"/>
  <c r="F29" i="14"/>
  <c r="G27" i="5"/>
  <c r="F17" i="15" s="1"/>
  <c r="F26" i="11"/>
  <c r="F9" i="12"/>
  <c r="F37" i="13"/>
  <c r="F38" i="13"/>
  <c r="F29" i="11"/>
  <c r="F26" i="12"/>
  <c r="F28" i="14"/>
  <c r="G38" i="5"/>
  <c r="F38" i="15" s="1"/>
  <c r="G16" i="5"/>
  <c r="F30" i="15" s="1"/>
  <c r="F70" i="11"/>
  <c r="G37" i="5"/>
  <c r="F33" i="15" s="1"/>
  <c r="G11" i="5"/>
  <c r="F5" i="15" s="1"/>
  <c r="F37" i="11"/>
  <c r="F17" i="12"/>
  <c r="F28" i="12"/>
  <c r="F29" i="12"/>
  <c r="F29" i="13"/>
  <c r="F46" i="13"/>
  <c r="F69" i="13"/>
  <c r="F58" i="12"/>
  <c r="G24" i="5"/>
  <c r="F36" i="15" s="1"/>
  <c r="G10" i="5"/>
  <c r="F34" i="15" s="1"/>
  <c r="F58" i="11"/>
  <c r="F17" i="11"/>
  <c r="F70" i="13"/>
  <c r="F17" i="14"/>
  <c r="F58" i="14"/>
  <c r="G31" i="5"/>
  <c r="F37" i="15" s="1"/>
  <c r="F46" i="11"/>
  <c r="F46" i="12"/>
  <c r="F70" i="12"/>
  <c r="F16" i="12"/>
  <c r="F57" i="11"/>
  <c r="F69" i="12"/>
  <c r="F28" i="13"/>
  <c r="F57" i="13"/>
  <c r="F16" i="14"/>
  <c r="F69" i="14"/>
  <c r="G30" i="5"/>
  <c r="F32" i="15" s="1"/>
  <c r="G23" i="5"/>
  <c r="F31" i="15" s="1"/>
  <c r="F57" i="12"/>
  <c r="F16" i="13"/>
  <c r="F40" i="13"/>
  <c r="G9" i="5"/>
  <c r="F29" i="15" s="1"/>
  <c r="F40" i="11"/>
  <c r="F40" i="12"/>
  <c r="G29" i="5"/>
  <c r="F27" i="15" s="1"/>
  <c r="G15" i="5"/>
  <c r="F25" i="15" s="1"/>
  <c r="F68" i="11"/>
  <c r="F39" i="13"/>
  <c r="F56" i="13"/>
  <c r="F68" i="13"/>
  <c r="G36" i="5"/>
  <c r="F28" i="15" s="1"/>
  <c r="G22" i="5"/>
  <c r="F26" i="15" s="1"/>
  <c r="F27" i="12"/>
  <c r="F39" i="12"/>
  <c r="F56" i="12"/>
  <c r="F68" i="12"/>
  <c r="F27" i="14"/>
  <c r="F39" i="14"/>
  <c r="F56" i="14"/>
  <c r="F27" i="11"/>
  <c r="F10" i="12"/>
  <c r="G8" i="5"/>
  <c r="F24" i="15" s="1"/>
  <c r="F10" i="13"/>
  <c r="F10" i="14"/>
  <c r="G35" i="5"/>
  <c r="F23" i="15" s="1"/>
  <c r="F67" i="14"/>
  <c r="G21" i="5"/>
  <c r="F21" i="15" s="1"/>
  <c r="G14" i="5"/>
  <c r="F20" i="15" s="1"/>
  <c r="F38" i="12"/>
  <c r="F50" i="13"/>
  <c r="F26" i="14"/>
  <c r="F50" i="12"/>
  <c r="F67" i="13"/>
  <c r="F38" i="14"/>
  <c r="F67" i="11"/>
  <c r="F50" i="11"/>
  <c r="G7" i="5"/>
  <c r="F19" i="15" s="1"/>
  <c r="F9" i="11"/>
  <c r="F9" i="13"/>
  <c r="G20" i="5"/>
  <c r="F16" i="15" s="1"/>
  <c r="F20" i="11"/>
  <c r="F37" i="12"/>
  <c r="F66" i="12"/>
  <c r="F20" i="14"/>
  <c r="F49" i="14"/>
  <c r="F66" i="13"/>
  <c r="G13" i="5"/>
  <c r="F15" i="15" s="1"/>
  <c r="F66" i="11"/>
  <c r="F20" i="13"/>
  <c r="F49" i="13"/>
  <c r="G34" i="5"/>
  <c r="F18" i="15" s="1"/>
  <c r="F49" i="11"/>
  <c r="G6" i="5"/>
  <c r="F14" i="15" s="1"/>
  <c r="F8" i="12"/>
  <c r="F8" i="13"/>
  <c r="F8" i="14"/>
  <c r="G26" i="5"/>
  <c r="F12" i="15" s="1"/>
  <c r="G12" i="5"/>
  <c r="F10" i="15" s="1"/>
  <c r="F48" i="11"/>
  <c r="F19" i="11"/>
  <c r="F36" i="12"/>
  <c r="F36" i="13"/>
  <c r="F36" i="14"/>
  <c r="F19" i="12"/>
  <c r="F19" i="13"/>
  <c r="G33" i="5"/>
  <c r="F13" i="15" s="1"/>
  <c r="G19" i="5"/>
  <c r="F11" i="15" s="1"/>
  <c r="F60" i="11"/>
  <c r="F60" i="12"/>
  <c r="F60" i="13"/>
  <c r="F48" i="12"/>
  <c r="F48" i="13"/>
  <c r="G5" i="5"/>
  <c r="F9" i="15" s="1"/>
  <c r="G18" i="5"/>
  <c r="F6" i="15" s="1"/>
  <c r="F30" i="11"/>
  <c r="G25" i="5"/>
  <c r="F7" i="15" s="1"/>
  <c r="F47" i="11"/>
  <c r="F18" i="12"/>
  <c r="F30" i="12"/>
  <c r="F47" i="12"/>
  <c r="F59" i="12"/>
  <c r="F18" i="13"/>
  <c r="F30" i="13"/>
  <c r="F47" i="13"/>
  <c r="F59" i="13"/>
  <c r="F18" i="14"/>
  <c r="F59" i="14"/>
  <c r="G32" i="5"/>
  <c r="F8" i="15" s="1"/>
  <c r="F7" i="12"/>
  <c r="F7" i="14"/>
  <c r="F7" i="11"/>
  <c r="G4" i="5"/>
  <c r="F4" i="15" s="1"/>
  <c r="F6" i="12"/>
  <c r="F6" i="13"/>
  <c r="F6" i="14"/>
  <c r="Q21" i="16"/>
  <c r="A11" i="16"/>
  <c r="A24" i="16"/>
  <c r="Q24" i="16"/>
  <c r="Q5" i="16"/>
  <c r="A5" i="16"/>
  <c r="A4" i="16"/>
  <c r="Q25" i="16"/>
  <c r="Q9" i="16"/>
  <c r="A9" i="16"/>
  <c r="Q12" i="16"/>
  <c r="Q4" i="16"/>
  <c r="A25" i="16"/>
  <c r="Q7" i="16"/>
  <c r="Q22" i="16"/>
  <c r="A22" i="16"/>
  <c r="Q6" i="16"/>
  <c r="A6" i="16"/>
  <c r="A19" i="16"/>
  <c r="Q19" i="16"/>
  <c r="Q20" i="16"/>
  <c r="Q14" i="16"/>
  <c r="A14" i="16"/>
  <c r="Q13" i="16"/>
  <c r="A13" i="16"/>
  <c r="A12" i="16"/>
  <c r="A15" i="16"/>
  <c r="A7" i="16"/>
  <c r="A16" i="16"/>
  <c r="Q16" i="16"/>
  <c r="A17" i="16"/>
  <c r="Q17" i="16"/>
  <c r="A18" i="16"/>
  <c r="Q18" i="16"/>
  <c r="Q10" i="16"/>
  <c r="A10" i="16"/>
  <c r="Q11" i="16"/>
  <c r="A20" i="16"/>
  <c r="A21" i="16"/>
  <c r="Q8" i="16"/>
  <c r="A8" i="16"/>
  <c r="Q23" i="16"/>
  <c r="A23" i="16"/>
  <c r="Q15" i="16"/>
  <c r="M7" i="5"/>
  <c r="M5" i="5"/>
  <c r="M34" i="5"/>
  <c r="M33" i="5"/>
  <c r="M26" i="5"/>
  <c r="M25" i="5"/>
  <c r="M18" i="5"/>
  <c r="M17" i="5"/>
  <c r="M10" i="5"/>
  <c r="M9" i="5"/>
  <c r="M38" i="5"/>
  <c r="M37" i="5"/>
  <c r="M30" i="5"/>
  <c r="M29" i="5"/>
  <c r="M22" i="5"/>
  <c r="M21" i="5"/>
  <c r="M14" i="5"/>
  <c r="M13" i="5"/>
  <c r="M6" i="5"/>
  <c r="M36" i="5"/>
  <c r="M32" i="5"/>
  <c r="M28" i="5"/>
  <c r="M24" i="5"/>
  <c r="M20" i="5"/>
  <c r="M16" i="5"/>
  <c r="M12" i="5"/>
  <c r="M8" i="5"/>
  <c r="M4" i="5"/>
  <c r="M35" i="5"/>
  <c r="M31" i="5"/>
  <c r="M27" i="5"/>
  <c r="M23" i="5"/>
  <c r="M19" i="5"/>
  <c r="M15" i="5"/>
  <c r="M11" i="5"/>
  <c r="L21" i="5"/>
  <c r="K21" i="15" s="1"/>
  <c r="L33" i="5"/>
  <c r="K13" i="15" s="1"/>
  <c r="L16" i="5"/>
  <c r="K30" i="15" s="1"/>
  <c r="L13" i="5"/>
  <c r="K15" i="15" s="1"/>
  <c r="L12" i="5"/>
  <c r="K10" i="15" s="1"/>
  <c r="L11" i="5"/>
  <c r="K5" i="15" s="1"/>
  <c r="L32" i="5"/>
  <c r="L31" i="5"/>
  <c r="K37" i="15" s="1"/>
  <c r="L30" i="5"/>
  <c r="K32" i="15" s="1"/>
  <c r="L35" i="5"/>
  <c r="K23" i="15" s="1"/>
  <c r="L24" i="5"/>
  <c r="K36" i="15" s="1"/>
  <c r="L15" i="5"/>
  <c r="K25" i="15" s="1"/>
  <c r="L20" i="5"/>
  <c r="K16" i="15" s="1"/>
  <c r="L18" i="5"/>
  <c r="K6" i="15" s="1"/>
  <c r="L34" i="5"/>
  <c r="K18" i="15" s="1"/>
  <c r="L9" i="5"/>
  <c r="K29" i="15" s="1"/>
  <c r="L17" i="5"/>
  <c r="K35" i="15" s="1"/>
  <c r="L23" i="5"/>
  <c r="K31" i="15" s="1"/>
  <c r="L22" i="5"/>
  <c r="K26" i="15" s="1"/>
  <c r="L27" i="5"/>
  <c r="K17" i="15" s="1"/>
  <c r="L26" i="5"/>
  <c r="K12" i="15" s="1"/>
  <c r="L28" i="5"/>
  <c r="K22" i="15" s="1"/>
  <c r="L25" i="5"/>
  <c r="K7" i="15" s="1"/>
  <c r="L38" i="5"/>
  <c r="K38" i="15" s="1"/>
  <c r="L37" i="5"/>
  <c r="K33" i="15" s="1"/>
  <c r="L36" i="5"/>
  <c r="K28" i="15" s="1"/>
  <c r="L29" i="5"/>
  <c r="K27" i="15" s="1"/>
  <c r="L5" i="5"/>
  <c r="K9" i="15" s="1"/>
  <c r="L10" i="5"/>
  <c r="K34" i="15" s="1"/>
  <c r="L14" i="5"/>
  <c r="K20" i="15" s="1"/>
  <c r="L19" i="5"/>
  <c r="K11" i="15" s="1"/>
  <c r="L8" i="5"/>
  <c r="K24" i="15" s="1"/>
  <c r="L7" i="5"/>
  <c r="K19" i="15" s="1"/>
  <c r="L6" i="5"/>
  <c r="K14" i="15" s="1"/>
  <c r="L4" i="5"/>
  <c r="K4" i="15" s="1"/>
  <c r="E32" i="6"/>
  <c r="E25" i="6"/>
  <c r="E38" i="6"/>
  <c r="E37" i="6"/>
  <c r="E36" i="6"/>
  <c r="E35" i="6"/>
  <c r="E34" i="6"/>
  <c r="E33" i="6"/>
  <c r="E31" i="6"/>
  <c r="E30" i="6"/>
  <c r="E29" i="6"/>
  <c r="E28" i="6"/>
  <c r="E27" i="6"/>
  <c r="E26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B4" i="6"/>
  <c r="C4" i="6"/>
  <c r="B5" i="6" l="1"/>
  <c r="B6" i="11"/>
  <c r="M20" i="15"/>
  <c r="N20" i="15" s="1"/>
  <c r="E70" i="13"/>
  <c r="E70" i="14"/>
  <c r="E70" i="12"/>
  <c r="E70" i="11"/>
  <c r="F38" i="5"/>
  <c r="E38" i="15" s="1"/>
  <c r="F31" i="5"/>
  <c r="E37" i="15" s="1"/>
  <c r="E58" i="14"/>
  <c r="E58" i="12"/>
  <c r="E58" i="13"/>
  <c r="E58" i="11"/>
  <c r="E46" i="12"/>
  <c r="E46" i="14"/>
  <c r="F24" i="5"/>
  <c r="E36" i="15" s="1"/>
  <c r="E46" i="11"/>
  <c r="E46" i="13"/>
  <c r="E29" i="14"/>
  <c r="E29" i="13"/>
  <c r="E29" i="12"/>
  <c r="E29" i="11"/>
  <c r="F17" i="5"/>
  <c r="E35" i="15" s="1"/>
  <c r="E17" i="13"/>
  <c r="E17" i="14"/>
  <c r="F10" i="5"/>
  <c r="E34" i="15" s="1"/>
  <c r="E17" i="11"/>
  <c r="E17" i="12"/>
  <c r="F37" i="5"/>
  <c r="E33" i="15" s="1"/>
  <c r="E69" i="11"/>
  <c r="E69" i="14"/>
  <c r="E69" i="13"/>
  <c r="E69" i="12"/>
  <c r="E57" i="14"/>
  <c r="F30" i="5"/>
  <c r="E32" i="15" s="1"/>
  <c r="E57" i="11"/>
  <c r="E57" i="13"/>
  <c r="E57" i="12"/>
  <c r="E40" i="13"/>
  <c r="E40" i="11"/>
  <c r="F23" i="5"/>
  <c r="E31" i="15" s="1"/>
  <c r="E40" i="14"/>
  <c r="E40" i="12"/>
  <c r="E28" i="12"/>
  <c r="F16" i="5"/>
  <c r="E30" i="15" s="1"/>
  <c r="E28" i="14"/>
  <c r="E28" i="13"/>
  <c r="E28" i="11"/>
  <c r="E16" i="13"/>
  <c r="E16" i="11"/>
  <c r="F9" i="5"/>
  <c r="E29" i="15" s="1"/>
  <c r="E16" i="14"/>
  <c r="E16" i="12"/>
  <c r="E68" i="12"/>
  <c r="E68" i="14"/>
  <c r="F36" i="5"/>
  <c r="E28" i="15" s="1"/>
  <c r="E68" i="13"/>
  <c r="E68" i="11"/>
  <c r="E56" i="11"/>
  <c r="F29" i="5"/>
  <c r="E27" i="15" s="1"/>
  <c r="E56" i="14"/>
  <c r="E56" i="12"/>
  <c r="E56" i="13"/>
  <c r="E39" i="14"/>
  <c r="E39" i="13"/>
  <c r="F22" i="5"/>
  <c r="E26" i="15" s="1"/>
  <c r="E39" i="11"/>
  <c r="E39" i="12"/>
  <c r="E27" i="11"/>
  <c r="E27" i="14"/>
  <c r="E27" i="13"/>
  <c r="F15" i="5"/>
  <c r="E25" i="15" s="1"/>
  <c r="E27" i="12"/>
  <c r="E10" i="11"/>
  <c r="E10" i="12"/>
  <c r="E10" i="14"/>
  <c r="E10" i="13"/>
  <c r="F8" i="5"/>
  <c r="E24" i="15" s="1"/>
  <c r="E67" i="12"/>
  <c r="E67" i="14"/>
  <c r="E67" i="13"/>
  <c r="E67" i="11"/>
  <c r="F35" i="5"/>
  <c r="E23" i="15" s="1"/>
  <c r="E50" i="12"/>
  <c r="F28" i="5"/>
  <c r="E22" i="15" s="1"/>
  <c r="E50" i="11"/>
  <c r="E50" i="14"/>
  <c r="E50" i="13"/>
  <c r="E38" i="11"/>
  <c r="E38" i="13"/>
  <c r="E38" i="14"/>
  <c r="E38" i="12"/>
  <c r="F21" i="5"/>
  <c r="E21" i="15" s="1"/>
  <c r="E26" i="14"/>
  <c r="E26" i="13"/>
  <c r="F14" i="5"/>
  <c r="E20" i="15" s="1"/>
  <c r="E26" i="11"/>
  <c r="E26" i="12"/>
  <c r="E9" i="11"/>
  <c r="E9" i="13"/>
  <c r="E9" i="12"/>
  <c r="F7" i="5"/>
  <c r="E19" i="15" s="1"/>
  <c r="E9" i="14"/>
  <c r="E66" i="14"/>
  <c r="E66" i="13"/>
  <c r="E66" i="11"/>
  <c r="E66" i="12"/>
  <c r="F34" i="5"/>
  <c r="E18" i="15" s="1"/>
  <c r="F27" i="5"/>
  <c r="E17" i="15" s="1"/>
  <c r="E49" i="12"/>
  <c r="E49" i="14"/>
  <c r="E49" i="13"/>
  <c r="E49" i="11"/>
  <c r="E37" i="13"/>
  <c r="E37" i="14"/>
  <c r="F20" i="5"/>
  <c r="E16" i="15" s="1"/>
  <c r="E37" i="11"/>
  <c r="E37" i="12"/>
  <c r="E20" i="14"/>
  <c r="E20" i="12"/>
  <c r="E20" i="13"/>
  <c r="E20" i="11"/>
  <c r="F13" i="5"/>
  <c r="E15" i="15" s="1"/>
  <c r="E8" i="13"/>
  <c r="E8" i="11"/>
  <c r="E8" i="14"/>
  <c r="F6" i="5"/>
  <c r="E14" i="15" s="1"/>
  <c r="E8" i="12"/>
  <c r="E60" i="14"/>
  <c r="E60" i="12"/>
  <c r="F33" i="5"/>
  <c r="E13" i="15" s="1"/>
  <c r="E60" i="13"/>
  <c r="E60" i="11"/>
  <c r="F26" i="5"/>
  <c r="E12" i="15" s="1"/>
  <c r="E48" i="14"/>
  <c r="E48" i="11"/>
  <c r="E48" i="12"/>
  <c r="E48" i="13"/>
  <c r="E36" i="11"/>
  <c r="F19" i="5"/>
  <c r="E11" i="15" s="1"/>
  <c r="E36" i="14"/>
  <c r="E36" i="13"/>
  <c r="E36" i="12"/>
  <c r="F12" i="5"/>
  <c r="E10" i="15" s="1"/>
  <c r="E19" i="14"/>
  <c r="E19" i="13"/>
  <c r="E19" i="12"/>
  <c r="E19" i="11"/>
  <c r="E59" i="11"/>
  <c r="E59" i="14"/>
  <c r="E59" i="12"/>
  <c r="E59" i="13"/>
  <c r="F32" i="5"/>
  <c r="E8" i="15" s="1"/>
  <c r="E47" i="14"/>
  <c r="E47" i="13"/>
  <c r="E47" i="12"/>
  <c r="F25" i="5"/>
  <c r="E7" i="15" s="1"/>
  <c r="E47" i="11"/>
  <c r="E30" i="14"/>
  <c r="E30" i="13"/>
  <c r="E30" i="12"/>
  <c r="E30" i="11"/>
  <c r="F18" i="5"/>
  <c r="E6" i="15" s="1"/>
  <c r="E18" i="13"/>
  <c r="E18" i="12"/>
  <c r="E18" i="14"/>
  <c r="F11" i="5"/>
  <c r="E5" i="15" s="1"/>
  <c r="E18" i="11"/>
  <c r="C30" i="12"/>
  <c r="D18" i="5"/>
  <c r="C6" i="15" s="1"/>
  <c r="C30" i="11"/>
  <c r="C30" i="14"/>
  <c r="C30" i="13"/>
  <c r="D11" i="5"/>
  <c r="C5" i="15" s="1"/>
  <c r="C18" i="14"/>
  <c r="C18" i="11"/>
  <c r="C18" i="12"/>
  <c r="C18" i="13"/>
  <c r="C47" i="13"/>
  <c r="C47" i="11"/>
  <c r="C47" i="12"/>
  <c r="D25" i="5"/>
  <c r="C7" i="15" s="1"/>
  <c r="C47" i="14"/>
  <c r="C6" i="12"/>
  <c r="C6" i="13"/>
  <c r="D4" i="5"/>
  <c r="C4" i="15" s="1"/>
  <c r="C6" i="14"/>
  <c r="C6" i="11"/>
  <c r="C59" i="14"/>
  <c r="C59" i="13"/>
  <c r="C59" i="11"/>
  <c r="C59" i="12"/>
  <c r="D32" i="5"/>
  <c r="C8" i="15" s="1"/>
  <c r="C48" i="14"/>
  <c r="C48" i="13"/>
  <c r="D26" i="5"/>
  <c r="C12" i="15" s="1"/>
  <c r="C48" i="11"/>
  <c r="C48" i="12"/>
  <c r="C36" i="12"/>
  <c r="C36" i="13"/>
  <c r="C36" i="11"/>
  <c r="C36" i="14"/>
  <c r="D19" i="5"/>
  <c r="C11" i="15" s="1"/>
  <c r="D33" i="5"/>
  <c r="C13" i="15" s="1"/>
  <c r="C60" i="13"/>
  <c r="C60" i="14"/>
  <c r="C60" i="12"/>
  <c r="C60" i="11"/>
  <c r="C7" i="13"/>
  <c r="C7" i="11"/>
  <c r="D5" i="5"/>
  <c r="C9" i="15" s="1"/>
  <c r="C7" i="14"/>
  <c r="C7" i="12"/>
  <c r="C19" i="13"/>
  <c r="D12" i="5"/>
  <c r="C10" i="15" s="1"/>
  <c r="C19" i="11"/>
  <c r="C19" i="14"/>
  <c r="C19" i="12"/>
  <c r="C8" i="12"/>
  <c r="D6" i="5"/>
  <c r="C14" i="15" s="1"/>
  <c r="C8" i="13"/>
  <c r="C8" i="14"/>
  <c r="C8" i="11"/>
  <c r="C49" i="12"/>
  <c r="D27" i="5"/>
  <c r="C17" i="15" s="1"/>
  <c r="C49" i="13"/>
  <c r="C49" i="11"/>
  <c r="C49" i="14"/>
  <c r="C66" i="12"/>
  <c r="D34" i="5"/>
  <c r="C18" i="15" s="1"/>
  <c r="C66" i="13"/>
  <c r="C66" i="11"/>
  <c r="C66" i="14"/>
  <c r="C20" i="13"/>
  <c r="C20" i="11"/>
  <c r="D13" i="5"/>
  <c r="C15" i="15" s="1"/>
  <c r="C20" i="14"/>
  <c r="C20" i="12"/>
  <c r="C37" i="14"/>
  <c r="C37" i="13"/>
  <c r="C37" i="12"/>
  <c r="D20" i="5"/>
  <c r="C16" i="15" s="1"/>
  <c r="C37" i="11"/>
  <c r="C26" i="11"/>
  <c r="D14" i="5"/>
  <c r="C20" i="15" s="1"/>
  <c r="C26" i="12"/>
  <c r="C26" i="14"/>
  <c r="C26" i="13"/>
  <c r="C67" i="11"/>
  <c r="C67" i="14"/>
  <c r="C67" i="13"/>
  <c r="C67" i="12"/>
  <c r="D35" i="5"/>
  <c r="C23" i="15" s="1"/>
  <c r="C9" i="11"/>
  <c r="C9" i="14"/>
  <c r="C9" i="13"/>
  <c r="C9" i="12"/>
  <c r="D7" i="5"/>
  <c r="C19" i="15" s="1"/>
  <c r="C38" i="14"/>
  <c r="C38" i="13"/>
  <c r="C38" i="12"/>
  <c r="D21" i="5"/>
  <c r="C21" i="15" s="1"/>
  <c r="C38" i="11"/>
  <c r="C50" i="14"/>
  <c r="D28" i="5"/>
  <c r="C22" i="15" s="1"/>
  <c r="C50" i="13"/>
  <c r="C50" i="12"/>
  <c r="C50" i="11"/>
  <c r="C27" i="14"/>
  <c r="C27" i="12"/>
  <c r="C27" i="13"/>
  <c r="C27" i="11"/>
  <c r="D15" i="5"/>
  <c r="C25" i="15" s="1"/>
  <c r="C39" i="12"/>
  <c r="D22" i="5"/>
  <c r="C26" i="15" s="1"/>
  <c r="C39" i="13"/>
  <c r="C39" i="11"/>
  <c r="C39" i="14"/>
  <c r="C56" i="13"/>
  <c r="C56" i="11"/>
  <c r="C56" i="12"/>
  <c r="D29" i="5"/>
  <c r="C27" i="15" s="1"/>
  <c r="C56" i="14"/>
  <c r="C68" i="14"/>
  <c r="C68" i="13"/>
  <c r="C68" i="11"/>
  <c r="C68" i="12"/>
  <c r="D36" i="5"/>
  <c r="C28" i="15" s="1"/>
  <c r="C10" i="14"/>
  <c r="C10" i="13"/>
  <c r="C10" i="12"/>
  <c r="D8" i="5"/>
  <c r="C24" i="15" s="1"/>
  <c r="C10" i="11"/>
  <c r="D23" i="5"/>
  <c r="C31" i="15" s="1"/>
  <c r="C40" i="13"/>
  <c r="C40" i="11"/>
  <c r="C40" i="14"/>
  <c r="C40" i="12"/>
  <c r="C57" i="13"/>
  <c r="C57" i="11"/>
  <c r="D30" i="5"/>
  <c r="C32" i="15" s="1"/>
  <c r="C57" i="14"/>
  <c r="C57" i="12"/>
  <c r="D37" i="5"/>
  <c r="C33" i="15" s="1"/>
  <c r="C69" i="13"/>
  <c r="C69" i="14"/>
  <c r="C69" i="12"/>
  <c r="C69" i="11"/>
  <c r="D9" i="5"/>
  <c r="C29" i="15" s="1"/>
  <c r="C16" i="12"/>
  <c r="C16" i="13"/>
  <c r="C16" i="11"/>
  <c r="C16" i="14"/>
  <c r="C28" i="14"/>
  <c r="C28" i="13"/>
  <c r="C28" i="11"/>
  <c r="C28" i="12"/>
  <c r="D16" i="5"/>
  <c r="C30" i="15" s="1"/>
  <c r="C58" i="12"/>
  <c r="C58" i="13"/>
  <c r="C58" i="11"/>
  <c r="C58" i="14"/>
  <c r="D31" i="5"/>
  <c r="C37" i="15" s="1"/>
  <c r="C70" i="12"/>
  <c r="C70" i="13"/>
  <c r="C70" i="11"/>
  <c r="C70" i="14"/>
  <c r="D38" i="5"/>
  <c r="C38" i="15" s="1"/>
  <c r="C17" i="12"/>
  <c r="C17" i="11"/>
  <c r="C17" i="13"/>
  <c r="C17" i="14"/>
  <c r="D10" i="5"/>
  <c r="C34" i="15" s="1"/>
  <c r="C29" i="13"/>
  <c r="C29" i="11"/>
  <c r="C29" i="12"/>
  <c r="C29" i="14"/>
  <c r="D17" i="5"/>
  <c r="C35" i="15" s="1"/>
  <c r="C46" i="14"/>
  <c r="D24" i="5"/>
  <c r="C36" i="15" s="1"/>
  <c r="C46" i="11"/>
  <c r="C46" i="13"/>
  <c r="C46" i="12"/>
  <c r="M28" i="15"/>
  <c r="N28" i="15" s="1"/>
  <c r="M22" i="15"/>
  <c r="N22" i="15" s="1"/>
  <c r="M14" i="15"/>
  <c r="N14" i="15" s="1"/>
  <c r="N34" i="15"/>
  <c r="M13" i="15"/>
  <c r="N13" i="15" s="1"/>
  <c r="M12" i="15"/>
  <c r="N12" i="15" s="1"/>
  <c r="M35" i="15"/>
  <c r="N35" i="15" s="1"/>
  <c r="M16" i="15"/>
  <c r="N16" i="15" s="1"/>
  <c r="M32" i="15"/>
  <c r="N32" i="15" s="1"/>
  <c r="M10" i="15"/>
  <c r="N10" i="15" s="1"/>
  <c r="M24" i="15"/>
  <c r="N24" i="15" s="1"/>
  <c r="M9" i="15"/>
  <c r="N9" i="15" s="1"/>
  <c r="N38" i="15"/>
  <c r="M17" i="15"/>
  <c r="N17" i="15" s="1"/>
  <c r="M29" i="15"/>
  <c r="N29" i="15" s="1"/>
  <c r="M15" i="15"/>
  <c r="N15" i="15" s="1"/>
  <c r="M19" i="15"/>
  <c r="N19" i="15" s="1"/>
  <c r="M11" i="15"/>
  <c r="N11" i="15" s="1"/>
  <c r="M26" i="15"/>
  <c r="N26" i="15" s="1"/>
  <c r="M30" i="15"/>
  <c r="N30" i="15" s="1"/>
  <c r="E7" i="14"/>
  <c r="E7" i="12"/>
  <c r="E7" i="11"/>
  <c r="F5" i="5"/>
  <c r="E9" i="15" s="1"/>
  <c r="E7" i="13"/>
  <c r="M25" i="15"/>
  <c r="N25" i="15" s="1"/>
  <c r="M37" i="15"/>
  <c r="N37" i="15" s="1"/>
  <c r="M36" i="15"/>
  <c r="N36" i="15" s="1"/>
  <c r="M18" i="15"/>
  <c r="N18" i="15" s="1"/>
  <c r="M31" i="15"/>
  <c r="N31" i="15" s="1"/>
  <c r="M33" i="15"/>
  <c r="N33" i="15" s="1"/>
  <c r="M21" i="15"/>
  <c r="N21" i="15" s="1"/>
  <c r="E6" i="11"/>
  <c r="E6" i="14"/>
  <c r="E6" i="13"/>
  <c r="E6" i="12"/>
  <c r="F4" i="5"/>
  <c r="E4" i="15" s="1"/>
  <c r="K8" i="15"/>
  <c r="M7" i="15" s="1"/>
  <c r="N7" i="15" s="1"/>
  <c r="Q6" i="5"/>
  <c r="Q10" i="5"/>
  <c r="Q14" i="5"/>
  <c r="Q18" i="5"/>
  <c r="Q22" i="5"/>
  <c r="Q26" i="5"/>
  <c r="Q30" i="5"/>
  <c r="Q34" i="5"/>
  <c r="Q7" i="5"/>
  <c r="Q11" i="5"/>
  <c r="Q15" i="5"/>
  <c r="Q19" i="5"/>
  <c r="Q23" i="5"/>
  <c r="Q27" i="5"/>
  <c r="Q31" i="5"/>
  <c r="Q35" i="5"/>
  <c r="Q4" i="5"/>
  <c r="Q9" i="5"/>
  <c r="Q13" i="5"/>
  <c r="Q38" i="5"/>
  <c r="Q8" i="5"/>
  <c r="Q12" i="5"/>
  <c r="Q16" i="5"/>
  <c r="Q20" i="5"/>
  <c r="Q24" i="5"/>
  <c r="Q28" i="5"/>
  <c r="Q32" i="5"/>
  <c r="Q36" i="5"/>
  <c r="Q5" i="5"/>
  <c r="Q17" i="5"/>
  <c r="Q21" i="5"/>
  <c r="Q25" i="5"/>
  <c r="Q29" i="5"/>
  <c r="Q33" i="5"/>
  <c r="Q37" i="5"/>
  <c r="M4" i="15"/>
  <c r="N4" i="15" s="1"/>
  <c r="M6" i="15"/>
  <c r="N6" i="15" s="1"/>
  <c r="M5" i="15"/>
  <c r="N5" i="15" s="1"/>
  <c r="A36" i="5"/>
  <c r="A17" i="5"/>
  <c r="A37" i="5"/>
  <c r="A30" i="5"/>
  <c r="A27" i="5"/>
  <c r="A16" i="5"/>
  <c r="A13" i="5"/>
  <c r="A33" i="5"/>
  <c r="A15" i="5"/>
  <c r="A21" i="5"/>
  <c r="A10" i="5"/>
  <c r="A34" i="5"/>
  <c r="A31" i="5"/>
  <c r="A32" i="5"/>
  <c r="A18" i="5"/>
  <c r="A24" i="5"/>
  <c r="A29" i="5"/>
  <c r="A14" i="5"/>
  <c r="A11" i="5"/>
  <c r="A8" i="5"/>
  <c r="A5" i="5"/>
  <c r="A9" i="5"/>
  <c r="A25" i="5"/>
  <c r="A6" i="5"/>
  <c r="A22" i="5"/>
  <c r="A38" i="5"/>
  <c r="A19" i="5"/>
  <c r="A35" i="5"/>
  <c r="A12" i="5"/>
  <c r="A20" i="5"/>
  <c r="A26" i="5"/>
  <c r="A7" i="5"/>
  <c r="A23" i="5"/>
  <c r="A4" i="5"/>
  <c r="A28" i="5"/>
  <c r="E93" i="10"/>
  <c r="E80" i="10"/>
  <c r="E67" i="10"/>
  <c r="E54" i="10"/>
  <c r="E41" i="10"/>
  <c r="E28" i="10"/>
  <c r="D95" i="10"/>
  <c r="D96" i="10" s="1"/>
  <c r="D97" i="10" s="1"/>
  <c r="D98" i="10" s="1"/>
  <c r="D99" i="10" s="1"/>
  <c r="D82" i="10"/>
  <c r="D83" i="10" s="1"/>
  <c r="D84" i="10" s="1"/>
  <c r="D85" i="10" s="1"/>
  <c r="D86" i="10" s="1"/>
  <c r="D69" i="10"/>
  <c r="D70" i="10" s="1"/>
  <c r="D71" i="10" s="1"/>
  <c r="D72" i="10" s="1"/>
  <c r="D73" i="10" s="1"/>
  <c r="D56" i="10"/>
  <c r="D57" i="10" s="1"/>
  <c r="D58" i="10" s="1"/>
  <c r="D59" i="10" s="1"/>
  <c r="D60" i="10" s="1"/>
  <c r="D43" i="10"/>
  <c r="D44" i="10" s="1"/>
  <c r="D45" i="10" s="1"/>
  <c r="D46" i="10" s="1"/>
  <c r="D47" i="10" s="1"/>
  <c r="D30" i="10"/>
  <c r="D31" i="10" s="1"/>
  <c r="D32" i="10" s="1"/>
  <c r="D33" i="10" s="1"/>
  <c r="D34" i="10" s="1"/>
  <c r="D17" i="10"/>
  <c r="D18" i="10" s="1"/>
  <c r="D19" i="10" s="1"/>
  <c r="D20" i="10" s="1"/>
  <c r="D21" i="10" s="1"/>
  <c r="E15" i="10"/>
  <c r="M8" i="15" l="1"/>
  <c r="N8" i="15" s="1"/>
  <c r="O4" i="15" s="1"/>
  <c r="O9" i="15"/>
  <c r="O14" i="15"/>
  <c r="B7" i="11"/>
  <c r="B6" i="6"/>
  <c r="O19" i="15"/>
  <c r="O24" i="15"/>
  <c r="O34" i="15"/>
  <c r="O29" i="15"/>
  <c r="B7" i="6" l="1"/>
  <c r="B8" i="11"/>
  <c r="L19" i="15"/>
  <c r="L4" i="15"/>
  <c r="L24" i="15"/>
  <c r="L14" i="15"/>
  <c r="L9" i="15"/>
  <c r="L29" i="15"/>
  <c r="L34" i="15"/>
  <c r="B8" i="6" l="1"/>
  <c r="B9" i="11"/>
  <c r="B9" i="6" l="1"/>
  <c r="B10" i="11"/>
  <c r="B10" i="6" l="1"/>
  <c r="B16" i="11"/>
  <c r="B11" i="6" l="1"/>
  <c r="B17" i="11"/>
  <c r="B12" i="6" l="1"/>
  <c r="B18" i="11"/>
  <c r="B13" i="6" l="1"/>
  <c r="B19" i="11"/>
  <c r="B14" i="6" l="1"/>
  <c r="B20" i="11"/>
  <c r="B15" i="6" l="1"/>
  <c r="B26" i="11"/>
  <c r="B16" i="6" l="1"/>
  <c r="B27" i="11"/>
  <c r="B17" i="6" l="1"/>
  <c r="B28" i="11"/>
  <c r="B18" i="6" l="1"/>
  <c r="B29" i="11"/>
  <c r="B19" i="6" l="1"/>
  <c r="B30" i="11"/>
  <c r="B20" i="6" l="1"/>
  <c r="B36" i="11"/>
  <c r="B21" i="6" l="1"/>
  <c r="B37" i="11"/>
  <c r="B22" i="6" l="1"/>
  <c r="B38" i="11"/>
  <c r="B23" i="6" l="1"/>
  <c r="B39" i="11"/>
  <c r="B24" i="6" l="1"/>
  <c r="B40" i="11"/>
  <c r="B25" i="6" l="1"/>
  <c r="B46" i="11"/>
  <c r="B26" i="6" l="1"/>
  <c r="B47" i="11"/>
  <c r="B27" i="6" l="1"/>
  <c r="B48" i="11"/>
  <c r="B28" i="6" l="1"/>
  <c r="B49" i="11"/>
  <c r="B29" i="6" l="1"/>
  <c r="B50" i="11"/>
  <c r="B30" i="6" l="1"/>
  <c r="B56" i="11"/>
  <c r="B31" i="6" l="1"/>
  <c r="B57" i="11"/>
  <c r="B32" i="6" l="1"/>
  <c r="B58" i="11"/>
  <c r="B33" i="6" l="1"/>
  <c r="B59" i="11"/>
  <c r="B34" i="6" l="1"/>
  <c r="B60" i="11"/>
  <c r="B35" i="6" l="1"/>
  <c r="B66" i="11"/>
  <c r="B36" i="6" l="1"/>
  <c r="B67" i="11"/>
  <c r="B37" i="6" l="1"/>
  <c r="B68" i="11"/>
  <c r="B38" i="6" l="1"/>
  <c r="B70" i="11" s="1"/>
  <c r="B69" i="11"/>
</calcChain>
</file>

<file path=xl/sharedStrings.xml><?xml version="1.0" encoding="utf-8"?>
<sst xmlns="http://schemas.openxmlformats.org/spreadsheetml/2006/main" count="676" uniqueCount="119">
  <si>
    <t>Jméno</t>
  </si>
  <si>
    <t>Pořadí</t>
  </si>
  <si>
    <t>stanice</t>
  </si>
  <si>
    <t>Start. č.</t>
  </si>
  <si>
    <t>Pořadí družstev</t>
  </si>
  <si>
    <t>start.č.</t>
  </si>
  <si>
    <t>Počet Družstev</t>
  </si>
  <si>
    <t>ÚO Strakonice</t>
  </si>
  <si>
    <t>ÚO Prachatice</t>
  </si>
  <si>
    <t>ÚO Český Krumlov</t>
  </si>
  <si>
    <t>ÚO Jindřichův Hradec</t>
  </si>
  <si>
    <t>ÚO Tábor</t>
  </si>
  <si>
    <t>Čas startu</t>
  </si>
  <si>
    <t>Územní odbor</t>
  </si>
  <si>
    <t>hodin</t>
  </si>
  <si>
    <t>Čas na disciplínu</t>
  </si>
  <si>
    <t>minut</t>
  </si>
  <si>
    <t>Kategorie věk</t>
  </si>
  <si>
    <t>A</t>
  </si>
  <si>
    <t>B</t>
  </si>
  <si>
    <t>let</t>
  </si>
  <si>
    <t>do včetně</t>
  </si>
  <si>
    <t>nad</t>
  </si>
  <si>
    <t>Kategorie</t>
  </si>
  <si>
    <t>Soutěž v disciplínách TFA - krajské kolo HZS Jihočeského kraje - Lipno nad Vltavou 25.8.2015</t>
  </si>
  <si>
    <t>Časy jednotlivců</t>
  </si>
  <si>
    <t>Úsek 1</t>
  </si>
  <si>
    <t>Úsek 2</t>
  </si>
  <si>
    <t>Úsek 3</t>
  </si>
  <si>
    <t>Úsek 4</t>
  </si>
  <si>
    <t>Výsledný čas</t>
  </si>
  <si>
    <t>Start. číslo</t>
  </si>
  <si>
    <t>Příjmení a jméno</t>
  </si>
  <si>
    <t>Kolektiv</t>
  </si>
  <si>
    <t>ČAS 1. stopky (mm:ss,ss)</t>
  </si>
  <si>
    <t>ČAS 2. stopky (mm:ss,ss)</t>
  </si>
  <si>
    <t>Zápis výsledků pro ruční měření - ÚSEK 1</t>
  </si>
  <si>
    <t>Penalizace čas a důvod</t>
  </si>
  <si>
    <t>Maximální čas na úsek 1-3</t>
  </si>
  <si>
    <t>Maximální čas na úsek 4</t>
  </si>
  <si>
    <t>Zápis výsledků pro ruční měření - ÚSEK 2</t>
  </si>
  <si>
    <t>Zápis výsledků pro ruční měření - ÚSEK 3</t>
  </si>
  <si>
    <t>Zápis výsledků pro ruční měření - ÚSEK 4</t>
  </si>
  <si>
    <t>Časy družstev</t>
  </si>
  <si>
    <t>Pořadí v družstvu</t>
  </si>
  <si>
    <t>3 nejlepší časy v družstvu</t>
  </si>
  <si>
    <t>součet 3 nejlepších časů</t>
  </si>
  <si>
    <t>Průběžné pořadí na ÚSEKU 1</t>
  </si>
  <si>
    <t>Průběžné pořadí</t>
  </si>
  <si>
    <t>Časy jednotlivců kategorie B</t>
  </si>
  <si>
    <t>Časy jednotlivců kategorie A</t>
  </si>
  <si>
    <t>Průběžné pořadí na ÚSEKU 2</t>
  </si>
  <si>
    <t>Průběžné pořadí na ÚSEKU 3</t>
  </si>
  <si>
    <t>Průběžné pořadí na ÚSEKU 4</t>
  </si>
  <si>
    <t>ÚO České Budějovice</t>
  </si>
  <si>
    <t>Petr Švepeš</t>
  </si>
  <si>
    <t>Petr Mikoláš</t>
  </si>
  <si>
    <t>David Hájek</t>
  </si>
  <si>
    <t>Jakub Kostohryz</t>
  </si>
  <si>
    <t>Martin Cais</t>
  </si>
  <si>
    <t>Jan Nožička</t>
  </si>
  <si>
    <t>Milan Roučka</t>
  </si>
  <si>
    <t>Petr Pecka</t>
  </si>
  <si>
    <t>Milan Zaunmuller ml.</t>
  </si>
  <si>
    <t>Pavel Vejvara</t>
  </si>
  <si>
    <t>Aleš Preněk</t>
  </si>
  <si>
    <t>Tomáš Fleišmann</t>
  </si>
  <si>
    <t>Jiří Bartuška</t>
  </si>
  <si>
    <t>Radek Moučka</t>
  </si>
  <si>
    <t>Petr Benda</t>
  </si>
  <si>
    <t>Jiří Dvořák</t>
  </si>
  <si>
    <t>Lukáš Houdek</t>
  </si>
  <si>
    <t>Ondřej Fišer</t>
  </si>
  <si>
    <t>Karel Sokol</t>
  </si>
  <si>
    <t>Vratislav Zelenka</t>
  </si>
  <si>
    <t>Ivan Pěnča</t>
  </si>
  <si>
    <t>Adam Drančák</t>
  </si>
  <si>
    <t>Pavel Brůžek</t>
  </si>
  <si>
    <t>Jaroslav Poukar</t>
  </si>
  <si>
    <t>Miloslav Kubín</t>
  </si>
  <si>
    <t>Stanislav Šmíd</t>
  </si>
  <si>
    <t>Radek Klein</t>
  </si>
  <si>
    <t>Vinkelhofer Miroslav</t>
  </si>
  <si>
    <t>Kubiš David</t>
  </si>
  <si>
    <t>Brousil Michal</t>
  </si>
  <si>
    <t>Novotný Tomáš</t>
  </si>
  <si>
    <t>Rok narození</t>
  </si>
  <si>
    <t>Rok soutěže</t>
  </si>
  <si>
    <t>Skupina</t>
  </si>
  <si>
    <t>Počet ks. Stravenek</t>
  </si>
  <si>
    <t>Vydáno</t>
  </si>
  <si>
    <t>Podpis</t>
  </si>
  <si>
    <t>ÚO Písek</t>
  </si>
  <si>
    <t>KŘ České Budějovice</t>
  </si>
  <si>
    <t>Hosté</t>
  </si>
  <si>
    <t>Výdej stravenek</t>
  </si>
  <si>
    <t>Lukáš Kraus</t>
  </si>
  <si>
    <t>Změna oproti přihlášce viz. Email z 18.8.2015</t>
  </si>
  <si>
    <t>Oto Švehla</t>
  </si>
  <si>
    <t>nesplněl limit bariéra</t>
  </si>
  <si>
    <t>DNF</t>
  </si>
  <si>
    <t>NEDOSTAVIL SE NA START</t>
  </si>
  <si>
    <t>NESTARTUJE</t>
  </si>
  <si>
    <t>Milan Raba</t>
  </si>
  <si>
    <t>Martin Sviták</t>
  </si>
  <si>
    <t>Pavel Rožboud</t>
  </si>
  <si>
    <t>Zdeněk Zídek</t>
  </si>
  <si>
    <t>Starosta Lipno nad Vltavou</t>
  </si>
  <si>
    <t>Kř České Budějovice</t>
  </si>
  <si>
    <t>úsek č.1</t>
  </si>
  <si>
    <t>úsek č.2</t>
  </si>
  <si>
    <t>úsek č.3</t>
  </si>
  <si>
    <t>úsek č.4</t>
  </si>
  <si>
    <t>úsek</t>
  </si>
  <si>
    <t>území</t>
  </si>
  <si>
    <t>jméno</t>
  </si>
  <si>
    <t>Čas 1</t>
  </si>
  <si>
    <t>Čas 2</t>
  </si>
  <si>
    <t>Celkový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</si>
</sst>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m:ss.00"/>
  </numFmts>
  <fonts count="18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"/>
      <family val="2"/>
      <charset val="238"/>
    </font>
    <font>
      <b/>
      <sz val="26"/>
      <name val="Times New Roman"/>
      <family val="1"/>
      <charset val="238"/>
    </font>
    <font>
      <b/>
      <sz val="26"/>
      <name val="Arial"/>
      <family val="2"/>
      <charset val="238"/>
    </font>
    <font>
      <sz val="26"/>
      <name val="Arial"/>
      <family val="2"/>
      <charset val="238"/>
    </font>
    <font>
      <sz val="36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165" fontId="3" fillId="0" borderId="11" xfId="0" applyNumberFormat="1" applyFont="1" applyBorder="1"/>
    <xf numFmtId="2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/>
    <xf numFmtId="0" fontId="4" fillId="2" borderId="39" xfId="0" applyFont="1" applyFill="1" applyBorder="1" applyAlignment="1" applyProtection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/>
    <xf numFmtId="0" fontId="4" fillId="2" borderId="20" xfId="0" applyFont="1" applyFill="1" applyBorder="1" applyAlignment="1" applyProtection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23" xfId="0" applyFont="1" applyBorder="1" applyAlignment="1">
      <alignment horizontal="center" vertical="center"/>
    </xf>
    <xf numFmtId="165" fontId="6" fillId="0" borderId="19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0" fontId="9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4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40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/>
    <xf numFmtId="0" fontId="3" fillId="3" borderId="44" xfId="0" applyFont="1" applyFill="1" applyBorder="1" applyAlignment="1" applyProtection="1">
      <alignment horizontal="justify" vertical="center"/>
      <protection locked="0"/>
    </xf>
    <xf numFmtId="0" fontId="3" fillId="3" borderId="11" xfId="0" applyFont="1" applyFill="1" applyBorder="1" applyAlignment="1" applyProtection="1">
      <alignment horizontal="justify" vertical="center"/>
      <protection locked="0"/>
    </xf>
    <xf numFmtId="0" fontId="3" fillId="3" borderId="12" xfId="0" applyFont="1" applyFill="1" applyBorder="1" applyAlignment="1" applyProtection="1">
      <alignment horizontal="justify" vertical="center"/>
      <protection locked="0"/>
    </xf>
    <xf numFmtId="45" fontId="4" fillId="3" borderId="27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45" fontId="4" fillId="3" borderId="2" xfId="0" applyNumberFormat="1" applyFont="1" applyFill="1" applyBorder="1" applyAlignment="1" applyProtection="1">
      <alignment horizontal="right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NumberFormat="1" applyFont="1" applyFill="1" applyBorder="1" applyAlignment="1" applyProtection="1">
      <alignment horizontal="left" vertical="center"/>
      <protection locked="0"/>
    </xf>
    <xf numFmtId="0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3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/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/>
    <xf numFmtId="0" fontId="4" fillId="0" borderId="11" xfId="0" applyFont="1" applyBorder="1" applyAlignment="1">
      <alignment horizontal="left" vertical="center"/>
    </xf>
    <xf numFmtId="0" fontId="3" fillId="0" borderId="11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7" xfId="0" applyFont="1" applyBorder="1"/>
    <xf numFmtId="45" fontId="4" fillId="3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/>
    <xf numFmtId="0" fontId="4" fillId="0" borderId="5" xfId="0" applyFont="1" applyBorder="1"/>
    <xf numFmtId="0" fontId="4" fillId="3" borderId="10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14" fontId="3" fillId="0" borderId="0" xfId="0" applyNumberFormat="1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/>
    <xf numFmtId="0" fontId="4" fillId="2" borderId="51" xfId="0" applyFont="1" applyFill="1" applyBorder="1" applyAlignment="1" applyProtection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17" xfId="0" applyFont="1" applyBorder="1" applyAlignment="1"/>
    <xf numFmtId="0" fontId="1" fillId="0" borderId="13" xfId="0" applyFont="1" applyBorder="1" applyAlignment="1"/>
    <xf numFmtId="0" fontId="12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/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0" fontId="16" fillId="0" borderId="2" xfId="0" applyFont="1" applyBorder="1"/>
    <xf numFmtId="0" fontId="16" fillId="0" borderId="5" xfId="0" applyFont="1" applyBorder="1"/>
    <xf numFmtId="0" fontId="16" fillId="0" borderId="9" xfId="0" applyFont="1" applyBorder="1"/>
    <xf numFmtId="0" fontId="16" fillId="0" borderId="6" xfId="0" applyFont="1" applyBorder="1"/>
    <xf numFmtId="0" fontId="16" fillId="0" borderId="7" xfId="0" applyFont="1" applyBorder="1"/>
    <xf numFmtId="0" fontId="16" fillId="0" borderId="3" xfId="0" applyFont="1" applyBorder="1"/>
    <xf numFmtId="165" fontId="0" fillId="0" borderId="2" xfId="0" applyNumberFormat="1" applyBorder="1"/>
    <xf numFmtId="165" fontId="0" fillId="0" borderId="11" xfId="0" applyNumberFormat="1" applyBorder="1"/>
    <xf numFmtId="165" fontId="0" fillId="0" borderId="3" xfId="0" applyNumberFormat="1" applyBorder="1"/>
    <xf numFmtId="165" fontId="0" fillId="0" borderId="12" xfId="0" applyNumberFormat="1" applyBorder="1"/>
    <xf numFmtId="0" fontId="17" fillId="0" borderId="4" xfId="0" applyFont="1" applyBorder="1" applyAlignment="1">
      <alignment horizontal="center" vertical="center"/>
    </xf>
    <xf numFmtId="0" fontId="17" fillId="0" borderId="4" xfId="0" applyFont="1" applyFill="1" applyBorder="1"/>
    <xf numFmtId="0" fontId="17" fillId="0" borderId="16" xfId="0" applyFont="1" applyBorder="1"/>
    <xf numFmtId="165" fontId="17" fillId="0" borderId="16" xfId="0" applyNumberFormat="1" applyFont="1" applyBorder="1"/>
    <xf numFmtId="165" fontId="0" fillId="0" borderId="9" xfId="0" applyNumberFormat="1" applyBorder="1"/>
    <xf numFmtId="165" fontId="0" fillId="0" borderId="10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8" zoomScaleNormal="100" zoomScaleSheetLayoutView="100" workbookViewId="0">
      <selection activeCell="B5" sqref="B5"/>
    </sheetView>
  </sheetViews>
  <sheetFormatPr defaultRowHeight="15.75" x14ac:dyDescent="0.25"/>
  <cols>
    <col min="1" max="1" width="6" style="2" customWidth="1"/>
    <col min="2" max="2" width="6.5703125" style="2" customWidth="1"/>
    <col min="3" max="3" width="26.85546875" style="2" customWidth="1"/>
    <col min="4" max="4" width="25.7109375" style="7" customWidth="1"/>
    <col min="5" max="16384" width="9.140625" style="3"/>
  </cols>
  <sheetData>
    <row r="1" spans="1:6" ht="16.5" customHeight="1" x14ac:dyDescent="0.2">
      <c r="A1" s="208" t="s">
        <v>24</v>
      </c>
      <c r="B1" s="209"/>
      <c r="C1" s="209"/>
      <c r="D1" s="209"/>
      <c r="E1" s="210"/>
      <c r="F1" s="211"/>
    </row>
    <row r="2" spans="1:6" ht="24.75" customHeight="1" thickBot="1" x14ac:dyDescent="0.25">
      <c r="A2" s="212"/>
      <c r="B2" s="213"/>
      <c r="C2" s="213"/>
      <c r="D2" s="213"/>
      <c r="E2" s="214"/>
      <c r="F2" s="215"/>
    </row>
    <row r="3" spans="1:6" ht="48" customHeight="1" thickBot="1" x14ac:dyDescent="0.25">
      <c r="A3" s="39" t="s">
        <v>3</v>
      </c>
      <c r="B3" s="39" t="s">
        <v>12</v>
      </c>
      <c r="C3" s="39" t="s">
        <v>0</v>
      </c>
      <c r="D3" s="39" t="s">
        <v>13</v>
      </c>
      <c r="E3" s="33" t="s">
        <v>86</v>
      </c>
      <c r="F3" s="34" t="s">
        <v>23</v>
      </c>
    </row>
    <row r="4" spans="1:6" ht="16.5" customHeight="1" x14ac:dyDescent="0.2">
      <c r="A4" s="40">
        <v>1</v>
      </c>
      <c r="B4" s="41">
        <f>přihlášky!F4</f>
        <v>0.40625</v>
      </c>
      <c r="C4" s="12" t="str">
        <f>přihlášky!$E$17</f>
        <v>Lukáš Kraus</v>
      </c>
      <c r="D4" s="38" t="str">
        <f>přihlášky!$C$7</f>
        <v>ÚO České Budějovice</v>
      </c>
      <c r="E4" s="43">
        <f>přihlášky!$F$17</f>
        <v>1984</v>
      </c>
      <c r="F4" s="44" t="str">
        <f>přihlášky!$G$17</f>
        <v>A</v>
      </c>
    </row>
    <row r="5" spans="1:6" ht="16.5" customHeight="1" x14ac:dyDescent="0.2">
      <c r="A5" s="45">
        <v>2</v>
      </c>
      <c r="B5" s="22">
        <f>B4+přihlášky!$F$5</f>
        <v>0.41111111111111109</v>
      </c>
      <c r="C5" s="15" t="str">
        <f>přihlášky!$E$30</f>
        <v>Milan Zaunmuller ml.</v>
      </c>
      <c r="D5" s="21" t="str">
        <f>přihlášky!$C$8</f>
        <v>ÚO Prachatice</v>
      </c>
      <c r="E5" s="32">
        <f>přihlášky!$F$30</f>
        <v>1987</v>
      </c>
      <c r="F5" s="46" t="str">
        <f>přihlášky!$G$30</f>
        <v>A</v>
      </c>
    </row>
    <row r="6" spans="1:6" ht="16.5" customHeight="1" x14ac:dyDescent="0.2">
      <c r="A6" s="45">
        <v>3</v>
      </c>
      <c r="B6" s="22">
        <f>B5+přihlášky!$F$5</f>
        <v>0.41597222222222219</v>
      </c>
      <c r="C6" s="15" t="str">
        <f>přihlášky!$E$43</f>
        <v>Pavel Vejvara</v>
      </c>
      <c r="D6" s="21" t="str">
        <f>přihlášky!$C$9</f>
        <v>ÚO Český Krumlov</v>
      </c>
      <c r="E6" s="32">
        <f>přihlášky!$F$43</f>
        <v>1979</v>
      </c>
      <c r="F6" s="46" t="str">
        <f>přihlášky!$G$43</f>
        <v>B</v>
      </c>
    </row>
    <row r="7" spans="1:6" ht="16.5" customHeight="1" x14ac:dyDescent="0.2">
      <c r="A7" s="45">
        <v>4</v>
      </c>
      <c r="B7" s="22">
        <f>B6+přihlášky!$F$5</f>
        <v>0.42083333333333328</v>
      </c>
      <c r="C7" s="15" t="str">
        <f>přihlášky!$E$56</f>
        <v>Petr Benda</v>
      </c>
      <c r="D7" s="21" t="str">
        <f>přihlášky!$C$10</f>
        <v>ÚO Tábor</v>
      </c>
      <c r="E7" s="32">
        <f>přihlášky!$F$56</f>
        <v>1978</v>
      </c>
      <c r="F7" s="46" t="str">
        <f>přihlášky!$G$56</f>
        <v>B</v>
      </c>
    </row>
    <row r="8" spans="1:6" ht="16.5" customHeight="1" x14ac:dyDescent="0.2">
      <c r="A8" s="45">
        <v>5</v>
      </c>
      <c r="B8" s="22">
        <f>B7+přihlášky!$F$5</f>
        <v>0.42569444444444438</v>
      </c>
      <c r="C8" s="15" t="str">
        <f>přihlášky!$E$69</f>
        <v>Karel Sokol</v>
      </c>
      <c r="D8" s="21" t="str">
        <f>přihlášky!$C$11</f>
        <v>ÚO Strakonice</v>
      </c>
      <c r="E8" s="32">
        <f>přihlášky!$F$69</f>
        <v>1975</v>
      </c>
      <c r="F8" s="46" t="str">
        <f>přihlášky!$G$69</f>
        <v>B</v>
      </c>
    </row>
    <row r="9" spans="1:6" ht="16.5" customHeight="1" x14ac:dyDescent="0.2">
      <c r="A9" s="45">
        <v>6</v>
      </c>
      <c r="B9" s="22">
        <f>B8+přihlášky!$F$5</f>
        <v>0.43055555555555547</v>
      </c>
      <c r="C9" s="15" t="str">
        <f>přihlášky!$E$82</f>
        <v>Pavel Brůžek</v>
      </c>
      <c r="D9" s="21" t="str">
        <f>přihlášky!$C$12</f>
        <v>ÚO Jindřichův Hradec</v>
      </c>
      <c r="E9" s="32">
        <f>přihlášky!$F$82</f>
        <v>1984</v>
      </c>
      <c r="F9" s="46" t="str">
        <f>přihlášky!$G$82</f>
        <v>A</v>
      </c>
    </row>
    <row r="10" spans="1:6" ht="16.5" customHeight="1" x14ac:dyDescent="0.2">
      <c r="A10" s="45">
        <v>7</v>
      </c>
      <c r="B10" s="22">
        <f>B9+přihlášky!$F$5</f>
        <v>0.43541666666666656</v>
      </c>
      <c r="C10" s="15" t="str">
        <f>přihlášky!$E$95</f>
        <v>Vinkelhofer Miroslav</v>
      </c>
      <c r="D10" s="21" t="str">
        <f>přihlášky!$C$13</f>
        <v>ÚO Písek</v>
      </c>
      <c r="E10" s="32">
        <f>přihlášky!$F$95</f>
        <v>1979</v>
      </c>
      <c r="F10" s="46" t="str">
        <f>přihlášky!$G$95</f>
        <v>B</v>
      </c>
    </row>
    <row r="11" spans="1:6" ht="16.5" customHeight="1" x14ac:dyDescent="0.2">
      <c r="A11" s="45">
        <v>8</v>
      </c>
      <c r="B11" s="22">
        <f>B10+přihlášky!$F$5</f>
        <v>0.44027777777777766</v>
      </c>
      <c r="C11" s="15" t="str">
        <f>přihlášky!$E$18</f>
        <v>Petr Švepeš</v>
      </c>
      <c r="D11" s="21" t="str">
        <f>přihlášky!$C$7</f>
        <v>ÚO České Budějovice</v>
      </c>
      <c r="E11" s="32">
        <f>přihlášky!$F$18</f>
        <v>1981</v>
      </c>
      <c r="F11" s="46" t="str">
        <f>přihlášky!$G$18</f>
        <v>A</v>
      </c>
    </row>
    <row r="12" spans="1:6" ht="16.5" customHeight="1" x14ac:dyDescent="0.2">
      <c r="A12" s="45">
        <v>9</v>
      </c>
      <c r="B12" s="22">
        <f>B11+přihlášky!$F$5</f>
        <v>0.44513888888888875</v>
      </c>
      <c r="C12" s="15" t="str">
        <f>přihlášky!$E$31</f>
        <v>Petr Pecka</v>
      </c>
      <c r="D12" s="21" t="str">
        <f>přihlášky!$C$8</f>
        <v>ÚO Prachatice</v>
      </c>
      <c r="E12" s="32">
        <f>přihlášky!$F$31</f>
        <v>1971</v>
      </c>
      <c r="F12" s="46" t="str">
        <f>přihlášky!$G$31</f>
        <v>B</v>
      </c>
    </row>
    <row r="13" spans="1:6" ht="16.5" customHeight="1" x14ac:dyDescent="0.2">
      <c r="A13" s="45">
        <v>10</v>
      </c>
      <c r="B13" s="22">
        <f>B12+přihlášky!$F$5</f>
        <v>0.44999999999999984</v>
      </c>
      <c r="C13" s="15" t="str">
        <f>přihlášky!$E$44</f>
        <v>Aleš Preněk</v>
      </c>
      <c r="D13" s="21" t="str">
        <f>přihlášky!$C$9</f>
        <v>ÚO Český Krumlov</v>
      </c>
      <c r="E13" s="32">
        <f>přihlášky!$F$44</f>
        <v>1983</v>
      </c>
      <c r="F13" s="46" t="str">
        <f>přihlášky!$G$44</f>
        <v>A</v>
      </c>
    </row>
    <row r="14" spans="1:6" ht="16.5" customHeight="1" x14ac:dyDescent="0.2">
      <c r="A14" s="45">
        <v>11</v>
      </c>
      <c r="B14" s="22">
        <f>B13+přihlášky!$F$5</f>
        <v>0.45486111111111094</v>
      </c>
      <c r="C14" s="15" t="str">
        <f>přihlášky!$E$57</f>
        <v>Jiří Dvořák</v>
      </c>
      <c r="D14" s="21" t="str">
        <f>přihlášky!$C$10</f>
        <v>ÚO Tábor</v>
      </c>
      <c r="E14" s="32">
        <f>přihlášky!$F$57</f>
        <v>1975</v>
      </c>
      <c r="F14" s="46" t="str">
        <f>přihlášky!$G$57</f>
        <v>B</v>
      </c>
    </row>
    <row r="15" spans="1:6" ht="16.5" customHeight="1" x14ac:dyDescent="0.2">
      <c r="A15" s="45">
        <v>12</v>
      </c>
      <c r="B15" s="22">
        <f>B14+přihlášky!$F$5</f>
        <v>0.45972222222222203</v>
      </c>
      <c r="C15" s="15" t="str">
        <f>přihlášky!$E$70</f>
        <v>Vratislav Zelenka</v>
      </c>
      <c r="D15" s="21" t="str">
        <f>přihlášky!$C$11</f>
        <v>ÚO Strakonice</v>
      </c>
      <c r="E15" s="32">
        <f>přihlášky!$F$70</f>
        <v>1982</v>
      </c>
      <c r="F15" s="46" t="str">
        <f>přihlášky!$G$70</f>
        <v>A</v>
      </c>
    </row>
    <row r="16" spans="1:6" ht="16.5" customHeight="1" x14ac:dyDescent="0.2">
      <c r="A16" s="45">
        <v>13</v>
      </c>
      <c r="B16" s="22">
        <f>B15+přihlášky!$F$5</f>
        <v>0.46458333333333313</v>
      </c>
      <c r="C16" s="15" t="str">
        <f>přihlášky!$E$83</f>
        <v>Jaroslav Poukar</v>
      </c>
      <c r="D16" s="21" t="str">
        <f>přihlášky!$C$12</f>
        <v>ÚO Jindřichův Hradec</v>
      </c>
      <c r="E16" s="32">
        <f>přihlášky!$F$83</f>
        <v>1988</v>
      </c>
      <c r="F16" s="46" t="str">
        <f>přihlášky!$G$83</f>
        <v>A</v>
      </c>
    </row>
    <row r="17" spans="1:6" ht="16.5" customHeight="1" x14ac:dyDescent="0.2">
      <c r="A17" s="45">
        <v>14</v>
      </c>
      <c r="B17" s="22">
        <f>B16+přihlášky!$F$5</f>
        <v>0.46944444444444422</v>
      </c>
      <c r="C17" s="15" t="str">
        <f>přihlášky!$E$96</f>
        <v>Kubiš David</v>
      </c>
      <c r="D17" s="21" t="str">
        <f>přihlášky!$C$13</f>
        <v>ÚO Písek</v>
      </c>
      <c r="E17" s="32">
        <f>přihlášky!$F$96</f>
        <v>1979</v>
      </c>
      <c r="F17" s="46" t="str">
        <f>přihlášky!$G$96</f>
        <v>B</v>
      </c>
    </row>
    <row r="18" spans="1:6" ht="16.5" customHeight="1" x14ac:dyDescent="0.2">
      <c r="A18" s="45">
        <v>15</v>
      </c>
      <c r="B18" s="22">
        <f>B17+přihlášky!$F$5</f>
        <v>0.47430555555555531</v>
      </c>
      <c r="C18" s="15" t="str">
        <f>přihlášky!$E$19</f>
        <v>Petr Mikoláš</v>
      </c>
      <c r="D18" s="21" t="str">
        <f>přihlášky!$C$7</f>
        <v>ÚO České Budějovice</v>
      </c>
      <c r="E18" s="32">
        <f>přihlášky!$F$19</f>
        <v>1983</v>
      </c>
      <c r="F18" s="46" t="str">
        <f>přihlášky!$G$19</f>
        <v>A</v>
      </c>
    </row>
    <row r="19" spans="1:6" ht="16.5" customHeight="1" x14ac:dyDescent="0.2">
      <c r="A19" s="45">
        <v>16</v>
      </c>
      <c r="B19" s="22">
        <f>B18+přihlášky!$F$5</f>
        <v>0.47916666666666641</v>
      </c>
      <c r="C19" s="15" t="str">
        <f>přihlášky!$E$32</f>
        <v>Milan Roučka</v>
      </c>
      <c r="D19" s="21" t="str">
        <f>přihlášky!$C$8</f>
        <v>ÚO Prachatice</v>
      </c>
      <c r="E19" s="32">
        <f>přihlášky!$F$32</f>
        <v>1974</v>
      </c>
      <c r="F19" s="46" t="str">
        <f>přihlášky!$G$32</f>
        <v>B</v>
      </c>
    </row>
    <row r="20" spans="1:6" ht="16.5" customHeight="1" x14ac:dyDescent="0.2">
      <c r="A20" s="45">
        <v>17</v>
      </c>
      <c r="B20" s="22">
        <f>B19+přihlášky!$F$5</f>
        <v>0.4840277777777775</v>
      </c>
      <c r="C20" s="15" t="str">
        <f>přihlášky!$E$45</f>
        <v>Tomáš Fleišmann</v>
      </c>
      <c r="D20" s="21" t="str">
        <f>přihlášky!$C$9</f>
        <v>ÚO Český Krumlov</v>
      </c>
      <c r="E20" s="32">
        <f>přihlášky!$F$45</f>
        <v>1984</v>
      </c>
      <c r="F20" s="46" t="str">
        <f>přihlášky!$G$45</f>
        <v>A</v>
      </c>
    </row>
    <row r="21" spans="1:6" ht="16.5" customHeight="1" x14ac:dyDescent="0.2">
      <c r="A21" s="45">
        <v>18</v>
      </c>
      <c r="B21" s="22">
        <f>B20+přihlášky!$F$5</f>
        <v>0.4888888888888886</v>
      </c>
      <c r="C21" s="15" t="str">
        <f>přihlášky!$E$58</f>
        <v>Ondřej Fišer</v>
      </c>
      <c r="D21" s="21" t="str">
        <f>přihlášky!$C$10</f>
        <v>ÚO Tábor</v>
      </c>
      <c r="E21" s="32">
        <f>přihlášky!$F$58</f>
        <v>1987</v>
      </c>
      <c r="F21" s="46" t="str">
        <f>přihlášky!$G$58</f>
        <v>A</v>
      </c>
    </row>
    <row r="22" spans="1:6" ht="16.5" customHeight="1" x14ac:dyDescent="0.2">
      <c r="A22" s="45">
        <v>19</v>
      </c>
      <c r="B22" s="22">
        <f>B21+přihlášky!$F$5</f>
        <v>0.49374999999999969</v>
      </c>
      <c r="C22" s="15" t="str">
        <f>přihlášky!$E$71</f>
        <v>Oto Švehla</v>
      </c>
      <c r="D22" s="21" t="str">
        <f>přihlášky!$C$11</f>
        <v>ÚO Strakonice</v>
      </c>
      <c r="E22" s="32">
        <f>přihlášky!$F$71</f>
        <v>1976</v>
      </c>
      <c r="F22" s="46" t="str">
        <f>přihlášky!$G$71</f>
        <v>B</v>
      </c>
    </row>
    <row r="23" spans="1:6" ht="16.5" customHeight="1" x14ac:dyDescent="0.2">
      <c r="A23" s="45">
        <v>20</v>
      </c>
      <c r="B23" s="22">
        <f>B22+přihlášky!$F$5</f>
        <v>0.49861111111111078</v>
      </c>
      <c r="C23" s="15" t="str">
        <f>přihlášky!$E$84</f>
        <v>Miloslav Kubín</v>
      </c>
      <c r="D23" s="21" t="str">
        <f>přihlášky!$C$12</f>
        <v>ÚO Jindřichův Hradec</v>
      </c>
      <c r="E23" s="32">
        <f>přihlášky!$F$84</f>
        <v>1986</v>
      </c>
      <c r="F23" s="46" t="str">
        <f>přihlášky!$G$84</f>
        <v>A</v>
      </c>
    </row>
    <row r="24" spans="1:6" ht="16.5" customHeight="1" x14ac:dyDescent="0.2">
      <c r="A24" s="45">
        <v>21</v>
      </c>
      <c r="B24" s="22">
        <f>B23+přihlášky!$F$5</f>
        <v>0.50347222222222188</v>
      </c>
      <c r="C24" s="15" t="str">
        <f>přihlášky!$E$97</f>
        <v>Brousil Michal</v>
      </c>
      <c r="D24" s="21" t="str">
        <f>přihlášky!$C$13</f>
        <v>ÚO Písek</v>
      </c>
      <c r="E24" s="32">
        <f>přihlášky!$F$97</f>
        <v>1989</v>
      </c>
      <c r="F24" s="46" t="str">
        <f>přihlášky!$G$97</f>
        <v>A</v>
      </c>
    </row>
    <row r="25" spans="1:6" ht="16.5" customHeight="1" x14ac:dyDescent="0.2">
      <c r="A25" s="45">
        <v>22</v>
      </c>
      <c r="B25" s="22">
        <f>B24+přihlášky!$F$5</f>
        <v>0.50833333333333297</v>
      </c>
      <c r="C25" s="15" t="str">
        <f>přihlášky!$E$20</f>
        <v>David Hájek</v>
      </c>
      <c r="D25" s="21" t="str">
        <f>přihlášky!$C$7</f>
        <v>ÚO České Budějovice</v>
      </c>
      <c r="E25" s="32">
        <f>přihlášky!$F$20</f>
        <v>1992</v>
      </c>
      <c r="F25" s="46" t="str">
        <f>přihlášky!$G$20</f>
        <v>A</v>
      </c>
    </row>
    <row r="26" spans="1:6" ht="16.5" customHeight="1" x14ac:dyDescent="0.2">
      <c r="A26" s="45">
        <v>23</v>
      </c>
      <c r="B26" s="22">
        <f>B25+přihlášky!$F$5</f>
        <v>0.51319444444444406</v>
      </c>
      <c r="C26" s="15" t="str">
        <f>přihlášky!$E$33</f>
        <v>Jan Nožička</v>
      </c>
      <c r="D26" s="21" t="str">
        <f>přihlášky!$C$8</f>
        <v>ÚO Prachatice</v>
      </c>
      <c r="E26" s="32">
        <f>přihlášky!$F$33</f>
        <v>1985</v>
      </c>
      <c r="F26" s="46" t="str">
        <f>přihlášky!$G$33</f>
        <v>A</v>
      </c>
    </row>
    <row r="27" spans="1:6" ht="16.5" customHeight="1" x14ac:dyDescent="0.2">
      <c r="A27" s="45">
        <v>24</v>
      </c>
      <c r="B27" s="22">
        <f>B26+přihlášky!$F$5</f>
        <v>0.51805555555555516</v>
      </c>
      <c r="C27" s="15" t="str">
        <f>přihlášky!$E$46</f>
        <v>Jiří Bartuška</v>
      </c>
      <c r="D27" s="21" t="str">
        <f>přihlášky!$C$9</f>
        <v>ÚO Český Krumlov</v>
      </c>
      <c r="E27" s="32">
        <f>přihlášky!$F$46</f>
        <v>1987</v>
      </c>
      <c r="F27" s="46" t="str">
        <f>přihlášky!$G$46</f>
        <v>A</v>
      </c>
    </row>
    <row r="28" spans="1:6" ht="16.5" customHeight="1" x14ac:dyDescent="0.2">
      <c r="A28" s="45">
        <v>25</v>
      </c>
      <c r="B28" s="22">
        <f>B27+přihlášky!$F$5</f>
        <v>0.52291666666666625</v>
      </c>
      <c r="C28" s="15" t="str">
        <f>přihlášky!$E$59</f>
        <v>Lukáš Houdek</v>
      </c>
      <c r="D28" s="21" t="str">
        <f>přihlášky!$C$10</f>
        <v>ÚO Tábor</v>
      </c>
      <c r="E28" s="32">
        <f>přihlášky!$F$59</f>
        <v>1982</v>
      </c>
      <c r="F28" s="46" t="str">
        <f>přihlášky!$G$59</f>
        <v>A</v>
      </c>
    </row>
    <row r="29" spans="1:6" ht="16.5" customHeight="1" x14ac:dyDescent="0.2">
      <c r="A29" s="45">
        <v>26</v>
      </c>
      <c r="B29" s="22">
        <f>B28+přihlášky!$F$5</f>
        <v>0.52777777777777735</v>
      </c>
      <c r="C29" s="15" t="str">
        <f>přihlášky!$E$72</f>
        <v>Ivan Pěnča</v>
      </c>
      <c r="D29" s="21" t="str">
        <f>přihlášky!$C$11</f>
        <v>ÚO Strakonice</v>
      </c>
      <c r="E29" s="32">
        <f>přihlášky!$F$72</f>
        <v>1990</v>
      </c>
      <c r="F29" s="46" t="str">
        <f>přihlášky!$G$72</f>
        <v>A</v>
      </c>
    </row>
    <row r="30" spans="1:6" ht="16.5" customHeight="1" x14ac:dyDescent="0.2">
      <c r="A30" s="45">
        <v>27</v>
      </c>
      <c r="B30" s="22">
        <f>B29+přihlášky!$F$5</f>
        <v>0.53263888888888844</v>
      </c>
      <c r="C30" s="15" t="str">
        <f>přihlášky!$E$85</f>
        <v>Stanislav Šmíd</v>
      </c>
      <c r="D30" s="21" t="str">
        <f>přihlášky!$C$12</f>
        <v>ÚO Jindřichův Hradec</v>
      </c>
      <c r="E30" s="32">
        <f>přihlášky!$F$85</f>
        <v>1986</v>
      </c>
      <c r="F30" s="46" t="str">
        <f>přihlášky!$G$85</f>
        <v>A</v>
      </c>
    </row>
    <row r="31" spans="1:6" ht="16.5" customHeight="1" x14ac:dyDescent="0.2">
      <c r="A31" s="45">
        <v>28</v>
      </c>
      <c r="B31" s="22">
        <f>B30+přihlášky!$F$5</f>
        <v>0.53749999999999953</v>
      </c>
      <c r="C31" s="15" t="str">
        <f>přihlášky!$E$98</f>
        <v>Novotný Tomáš</v>
      </c>
      <c r="D31" s="21" t="str">
        <f>přihlášky!$C$13</f>
        <v>ÚO Písek</v>
      </c>
      <c r="E31" s="32">
        <f>přihlášky!$F$98</f>
        <v>1985</v>
      </c>
      <c r="F31" s="46" t="str">
        <f>přihlášky!$G$98</f>
        <v>A</v>
      </c>
    </row>
    <row r="32" spans="1:6" ht="16.5" customHeight="1" x14ac:dyDescent="0.2">
      <c r="A32" s="45">
        <v>29</v>
      </c>
      <c r="B32" s="22">
        <f>B31+přihlášky!$F$5</f>
        <v>0.54236111111111063</v>
      </c>
      <c r="C32" s="15" t="str">
        <f>přihlášky!$E$21</f>
        <v>Jakub Kostohryz</v>
      </c>
      <c r="D32" s="21" t="str">
        <f>přihlášky!$C$7</f>
        <v>ÚO České Budějovice</v>
      </c>
      <c r="E32" s="32">
        <f>přihlášky!$F$21</f>
        <v>1984</v>
      </c>
      <c r="F32" s="46" t="str">
        <f>přihlášky!$G$21</f>
        <v>A</v>
      </c>
    </row>
    <row r="33" spans="1:6" ht="16.5" customHeight="1" x14ac:dyDescent="0.2">
      <c r="A33" s="45">
        <v>30</v>
      </c>
      <c r="B33" s="22">
        <f>B32+přihlášky!$F$5</f>
        <v>0.54722222222222172</v>
      </c>
      <c r="C33" s="15" t="str">
        <f>přihlášky!$E$34</f>
        <v>Martin Cais</v>
      </c>
      <c r="D33" s="21" t="str">
        <f>přihlášky!$C$8</f>
        <v>ÚO Prachatice</v>
      </c>
      <c r="E33" s="32">
        <f>přihlášky!$F$34</f>
        <v>1987</v>
      </c>
      <c r="F33" s="46" t="str">
        <f>přihlášky!$G$34</f>
        <v>A</v>
      </c>
    </row>
    <row r="34" spans="1:6" ht="16.5" customHeight="1" x14ac:dyDescent="0.2">
      <c r="A34" s="45">
        <v>31</v>
      </c>
      <c r="B34" s="22">
        <f>B33+přihlášky!$F$5</f>
        <v>0.55208333333333282</v>
      </c>
      <c r="C34" s="15" t="str">
        <f>přihlášky!$E$47</f>
        <v>Radek Moučka</v>
      </c>
      <c r="D34" s="21" t="str">
        <f>přihlášky!$C$9</f>
        <v>ÚO Český Krumlov</v>
      </c>
      <c r="E34" s="32">
        <f>přihlášky!$F$47</f>
        <v>1979</v>
      </c>
      <c r="F34" s="46" t="str">
        <f>přihlášky!$G$47</f>
        <v>B</v>
      </c>
    </row>
    <row r="35" spans="1:6" ht="16.5" customHeight="1" x14ac:dyDescent="0.2">
      <c r="A35" s="45">
        <v>32</v>
      </c>
      <c r="B35" s="22">
        <f>B34+přihlášky!$F$5</f>
        <v>0.55694444444444391</v>
      </c>
      <c r="C35" s="15" t="str">
        <f>přihlášky!$E$60</f>
        <v>NESTARTUJE</v>
      </c>
      <c r="D35" s="21" t="str">
        <f>přihlášky!$C$10</f>
        <v>ÚO Tábor</v>
      </c>
      <c r="E35" s="32">
        <f>přihlášky!$F$60</f>
        <v>0</v>
      </c>
      <c r="F35" s="46">
        <f>přihlášky!$G$60</f>
        <v>0</v>
      </c>
    </row>
    <row r="36" spans="1:6" ht="16.5" customHeight="1" x14ac:dyDescent="0.2">
      <c r="A36" s="45">
        <v>33</v>
      </c>
      <c r="B36" s="22">
        <f>B35+přihlášky!$F$5</f>
        <v>0.561805555555555</v>
      </c>
      <c r="C36" s="15" t="str">
        <f>přihlášky!$E$73</f>
        <v>Adam Drančák</v>
      </c>
      <c r="D36" s="21" t="str">
        <f>přihlášky!$C$11</f>
        <v>ÚO Strakonice</v>
      </c>
      <c r="E36" s="32">
        <f>přihlášky!$F$73</f>
        <v>1976</v>
      </c>
      <c r="F36" s="46" t="str">
        <f>přihlášky!$G$73</f>
        <v>B</v>
      </c>
    </row>
    <row r="37" spans="1:6" ht="16.5" customHeight="1" x14ac:dyDescent="0.2">
      <c r="A37" s="45">
        <v>34</v>
      </c>
      <c r="B37" s="22">
        <f>B36+přihlášky!$F$5</f>
        <v>0.5666666666666661</v>
      </c>
      <c r="C37" s="15" t="str">
        <f>přihlášky!$E$86</f>
        <v>Radek Klein</v>
      </c>
      <c r="D37" s="21" t="str">
        <f>přihlášky!$C$12</f>
        <v>ÚO Jindřichův Hradec</v>
      </c>
      <c r="E37" s="32">
        <f>přihlášky!$F$86</f>
        <v>1990</v>
      </c>
      <c r="F37" s="46" t="str">
        <f>přihlášky!$G$86</f>
        <v>A</v>
      </c>
    </row>
    <row r="38" spans="1:6" ht="16.5" customHeight="1" thickBot="1" x14ac:dyDescent="0.25">
      <c r="A38" s="47">
        <v>35</v>
      </c>
      <c r="B38" s="22">
        <f>B37+přihlášky!$F$5</f>
        <v>0.57152777777777719</v>
      </c>
      <c r="C38" s="48" t="str">
        <f>přihlášky!$E$99</f>
        <v>NESTARTUJE</v>
      </c>
      <c r="D38" s="21" t="str">
        <f>přihlášky!$C$13</f>
        <v>ÚO Písek</v>
      </c>
      <c r="E38" s="50">
        <f>přihlášky!$F$99</f>
        <v>0</v>
      </c>
      <c r="F38" s="51">
        <f>přihlášky!$G$99</f>
        <v>0</v>
      </c>
    </row>
  </sheetData>
  <sheetProtection sheet="1" objects="1" scenarios="1"/>
  <mergeCells count="1">
    <mergeCell ref="A1:F2"/>
  </mergeCells>
  <pageMargins left="0.25" right="0.25" top="0.75" bottom="0.75" header="0.3" footer="0.3"/>
  <pageSetup paperSize="9" scale="1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topLeftCell="A16" zoomScaleNormal="100" zoomScaleSheetLayoutView="100" workbookViewId="0">
      <selection activeCell="N24" sqref="N24"/>
    </sheetView>
  </sheetViews>
  <sheetFormatPr defaultRowHeight="15" x14ac:dyDescent="0.25"/>
  <cols>
    <col min="1" max="1" width="16.7109375" style="53" customWidth="1"/>
    <col min="2" max="2" width="6.42578125" style="53" customWidth="1"/>
    <col min="3" max="3" width="31.5703125" style="53" customWidth="1"/>
    <col min="4" max="4" width="21.140625" style="53" customWidth="1"/>
    <col min="5" max="5" width="9.140625" style="53"/>
    <col min="6" max="6" width="10.5703125" style="53" customWidth="1"/>
    <col min="7" max="10" width="0" style="53" hidden="1" customWidth="1"/>
    <col min="11" max="14" width="9.140625" style="53"/>
    <col min="15" max="15" width="14.140625" style="53" customWidth="1"/>
    <col min="16" max="16384" width="9.140625" style="53"/>
  </cols>
  <sheetData>
    <row r="1" spans="1:15" ht="18.75" customHeight="1" x14ac:dyDescent="0.25">
      <c r="A1" s="241" t="s">
        <v>24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5" ht="21" customHeight="1" thickBot="1" x14ac:dyDescent="0.3">
      <c r="A2" s="243" t="s">
        <v>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5" ht="39" customHeight="1" thickBot="1" x14ac:dyDescent="0.3">
      <c r="A3" s="95" t="s">
        <v>13</v>
      </c>
      <c r="B3" s="9" t="s">
        <v>3</v>
      </c>
      <c r="C3" s="9" t="s">
        <v>0</v>
      </c>
      <c r="D3" s="9" t="s">
        <v>2</v>
      </c>
      <c r="E3" s="91" t="s">
        <v>86</v>
      </c>
      <c r="F3" s="92" t="s">
        <v>23</v>
      </c>
      <c r="G3" s="92"/>
      <c r="H3" s="92"/>
      <c r="I3" s="92"/>
      <c r="J3" s="92"/>
      <c r="K3" s="9" t="s">
        <v>30</v>
      </c>
      <c r="L3" s="97" t="s">
        <v>4</v>
      </c>
      <c r="M3" s="96" t="s">
        <v>44</v>
      </c>
      <c r="N3" s="102" t="s">
        <v>45</v>
      </c>
      <c r="O3" s="102" t="s">
        <v>46</v>
      </c>
    </row>
    <row r="4" spans="1:15" ht="15.75" thickBot="1" x14ac:dyDescent="0.3">
      <c r="A4" s="235" t="str">
        <f>přihlášky!C7</f>
        <v>ÚO České Budějovice</v>
      </c>
      <c r="B4" s="103">
        <f>Jednotlivci!C4</f>
        <v>1</v>
      </c>
      <c r="C4" s="94" t="str">
        <f>Jednotlivci!D4</f>
        <v>Lukáš Kraus</v>
      </c>
      <c r="D4" s="94" t="str">
        <f>Jednotlivci!E4</f>
        <v>ÚO České Budějovice</v>
      </c>
      <c r="E4" s="93">
        <f>Jednotlivci!F4</f>
        <v>1984</v>
      </c>
      <c r="F4" s="93" t="str">
        <f>Jednotlivci!G4</f>
        <v>A</v>
      </c>
      <c r="G4" s="93"/>
      <c r="H4" s="93"/>
      <c r="I4" s="93"/>
      <c r="J4" s="93"/>
      <c r="K4" s="114">
        <f>Jednotlivci!L4</f>
        <v>6.7684027777777777E-3</v>
      </c>
      <c r="L4" s="232">
        <f>RANK(O4,$O$4:$O$38,1)</f>
        <v>6</v>
      </c>
      <c r="M4" s="98">
        <f>RANK(K4,$K$4:$K$8,1)</f>
        <v>3</v>
      </c>
      <c r="N4" s="99">
        <f t="shared" ref="N4:N38" si="0">IF(OR(M4=1,M4=2,M4=3),K4,0)</f>
        <v>6.7684027777777777E-3</v>
      </c>
      <c r="O4" s="238">
        <f>SUM(N4:N8)</f>
        <v>1.8381249999999998E-2</v>
      </c>
    </row>
    <row r="5" spans="1:15" ht="15.75" thickBot="1" x14ac:dyDescent="0.3">
      <c r="A5" s="236"/>
      <c r="B5" s="104">
        <f>Jednotlivci!C11</f>
        <v>8</v>
      </c>
      <c r="C5" s="112" t="str">
        <f>Jednotlivci!D11</f>
        <v>Petr Švepeš</v>
      </c>
      <c r="D5" s="112" t="str">
        <f>Jednotlivci!E11</f>
        <v>ÚO České Budějovice</v>
      </c>
      <c r="E5" s="113">
        <f>Jednotlivci!F11</f>
        <v>1981</v>
      </c>
      <c r="F5" s="113" t="str">
        <f>Jednotlivci!G11</f>
        <v>A</v>
      </c>
      <c r="G5" s="113"/>
      <c r="H5" s="113"/>
      <c r="I5" s="113"/>
      <c r="J5" s="113"/>
      <c r="K5" s="115">
        <f>Jednotlivci!L11</f>
        <v>5.7769097222222223E-3</v>
      </c>
      <c r="L5" s="233"/>
      <c r="M5" s="98">
        <f>RANK(K5,$K$4:$K$8,1)</f>
        <v>1</v>
      </c>
      <c r="N5" s="100">
        <f t="shared" si="0"/>
        <v>5.7769097222222223E-3</v>
      </c>
      <c r="O5" s="239"/>
    </row>
    <row r="6" spans="1:15" ht="15.75" thickBot="1" x14ac:dyDescent="0.3">
      <c r="A6" s="236"/>
      <c r="B6" s="104">
        <f>Jednotlivci!C18</f>
        <v>15</v>
      </c>
      <c r="C6" s="112" t="str">
        <f>Jednotlivci!D18</f>
        <v>Petr Mikoláš</v>
      </c>
      <c r="D6" s="112" t="str">
        <f>Jednotlivci!E18</f>
        <v>ÚO České Budějovice</v>
      </c>
      <c r="E6" s="113">
        <f>Jednotlivci!F18</f>
        <v>1983</v>
      </c>
      <c r="F6" s="113" t="str">
        <f>Jednotlivci!G18</f>
        <v>A</v>
      </c>
      <c r="G6" s="113"/>
      <c r="H6" s="113"/>
      <c r="I6" s="113"/>
      <c r="J6" s="113"/>
      <c r="K6" s="115">
        <f>Jednotlivci!L18</f>
        <v>8.4696759259259256E-3</v>
      </c>
      <c r="L6" s="233"/>
      <c r="M6" s="98">
        <f>RANK(K6,$K$4:$K$8,1)</f>
        <v>5</v>
      </c>
      <c r="N6" s="100">
        <f t="shared" si="0"/>
        <v>0</v>
      </c>
      <c r="O6" s="239"/>
    </row>
    <row r="7" spans="1:15" ht="15.75" thickBot="1" x14ac:dyDescent="0.3">
      <c r="A7" s="236"/>
      <c r="B7" s="104">
        <f>Jednotlivci!C25</f>
        <v>22</v>
      </c>
      <c r="C7" s="112" t="str">
        <f>Jednotlivci!D25</f>
        <v>David Hájek</v>
      </c>
      <c r="D7" s="112" t="str">
        <f>Jednotlivci!E25</f>
        <v>ÚO České Budějovice</v>
      </c>
      <c r="E7" s="113">
        <f>Jednotlivci!F25</f>
        <v>1992</v>
      </c>
      <c r="F7" s="113" t="str">
        <f>Jednotlivci!G25</f>
        <v>A</v>
      </c>
      <c r="G7" s="113"/>
      <c r="H7" s="113"/>
      <c r="I7" s="113"/>
      <c r="J7" s="113"/>
      <c r="K7" s="115">
        <f>Jednotlivci!L25</f>
        <v>7.2605902777777781E-3</v>
      </c>
      <c r="L7" s="233"/>
      <c r="M7" s="98">
        <f>RANK(K7,$K$4:$K$8,1)</f>
        <v>4</v>
      </c>
      <c r="N7" s="100">
        <f t="shared" si="0"/>
        <v>0</v>
      </c>
      <c r="O7" s="239"/>
    </row>
    <row r="8" spans="1:15" ht="15.75" thickBot="1" x14ac:dyDescent="0.3">
      <c r="A8" s="237"/>
      <c r="B8" s="105">
        <f>Jednotlivci!C32</f>
        <v>29</v>
      </c>
      <c r="C8" s="117" t="str">
        <f>Jednotlivci!D32</f>
        <v>Jakub Kostohryz</v>
      </c>
      <c r="D8" s="117" t="str">
        <f>Jednotlivci!E32</f>
        <v>ÚO České Budějovice</v>
      </c>
      <c r="E8" s="118">
        <f>Jednotlivci!F32</f>
        <v>1984</v>
      </c>
      <c r="F8" s="118" t="str">
        <f>Jednotlivci!G32</f>
        <v>A</v>
      </c>
      <c r="G8" s="118"/>
      <c r="H8" s="118"/>
      <c r="I8" s="118"/>
      <c r="J8" s="118"/>
      <c r="K8" s="119">
        <f>Jednotlivci!L32</f>
        <v>5.8359375E-3</v>
      </c>
      <c r="L8" s="234"/>
      <c r="M8" s="120">
        <f>RANK(K8,$K$4:$K$8,1)</f>
        <v>2</v>
      </c>
      <c r="N8" s="101">
        <f t="shared" si="0"/>
        <v>5.8359375E-3</v>
      </c>
      <c r="O8" s="240"/>
    </row>
    <row r="9" spans="1:15" ht="15.75" thickBot="1" x14ac:dyDescent="0.3">
      <c r="A9" s="235" t="str">
        <f>přihlášky!C8</f>
        <v>ÚO Prachatice</v>
      </c>
      <c r="B9" s="40">
        <f>Jednotlivci!C5</f>
        <v>2</v>
      </c>
      <c r="C9" s="42" t="str">
        <f>Jednotlivci!D5</f>
        <v>Milan Zaunmuller ml.</v>
      </c>
      <c r="D9" s="42" t="str">
        <f>Jednotlivci!E5</f>
        <v>ÚO Prachatice</v>
      </c>
      <c r="E9" s="43">
        <f>Jednotlivci!F5</f>
        <v>1987</v>
      </c>
      <c r="F9" s="43" t="str">
        <f>Jednotlivci!G5</f>
        <v>A</v>
      </c>
      <c r="G9" s="43"/>
      <c r="H9" s="43"/>
      <c r="I9" s="43"/>
      <c r="J9" s="43"/>
      <c r="K9" s="114">
        <f>Jednotlivci!L5</f>
        <v>9.1616898148148152E-3</v>
      </c>
      <c r="L9" s="232">
        <f t="shared" ref="L9" si="1">RANK(O9,$O$4:$O$38,1)</f>
        <v>4</v>
      </c>
      <c r="M9" s="98">
        <f>RANK(K9,$K$9:$K$13,1)</f>
        <v>5</v>
      </c>
      <c r="N9" s="99">
        <f t="shared" si="0"/>
        <v>0</v>
      </c>
      <c r="O9" s="238">
        <f>SUM(N9:N13)</f>
        <v>1.74203125E-2</v>
      </c>
    </row>
    <row r="10" spans="1:15" ht="15.75" thickBot="1" x14ac:dyDescent="0.3">
      <c r="A10" s="236"/>
      <c r="B10" s="45">
        <f>Jednotlivci!C12</f>
        <v>9</v>
      </c>
      <c r="C10" s="21" t="str">
        <f>Jednotlivci!D12</f>
        <v>Petr Pecka</v>
      </c>
      <c r="D10" s="21" t="str">
        <f>Jednotlivci!E12</f>
        <v>ÚO Prachatice</v>
      </c>
      <c r="E10" s="90">
        <f>Jednotlivci!F12</f>
        <v>1971</v>
      </c>
      <c r="F10" s="90" t="str">
        <f>Jednotlivci!G12</f>
        <v>B</v>
      </c>
      <c r="G10" s="21">
        <f>Jednotlivci!H12</f>
        <v>1.4088541666666668E-3</v>
      </c>
      <c r="H10" s="21">
        <f>Jednotlivci!I12</f>
        <v>1.7299768518518519E-3</v>
      </c>
      <c r="I10" s="21">
        <f>Jednotlivci!J12</f>
        <v>9.9340277777777773E-4</v>
      </c>
      <c r="J10" s="21">
        <f>Jednotlivci!K12</f>
        <v>9.1562499999999999E-4</v>
      </c>
      <c r="K10" s="116">
        <f>Jednotlivci!L12</f>
        <v>5.0478587962962959E-3</v>
      </c>
      <c r="L10" s="233"/>
      <c r="M10" s="98">
        <f>RANK(K10,$K$9:$K$13,1)</f>
        <v>1</v>
      </c>
      <c r="N10" s="100">
        <f t="shared" si="0"/>
        <v>5.0478587962962959E-3</v>
      </c>
      <c r="O10" s="239"/>
    </row>
    <row r="11" spans="1:15" ht="15.75" thickBot="1" x14ac:dyDescent="0.3">
      <c r="A11" s="236"/>
      <c r="B11" s="45">
        <f>Jednotlivci!C19</f>
        <v>16</v>
      </c>
      <c r="C11" s="21" t="str">
        <f>Jednotlivci!D19</f>
        <v>Milan Roučka</v>
      </c>
      <c r="D11" s="21" t="str">
        <f>Jednotlivci!E19</f>
        <v>ÚO Prachatice</v>
      </c>
      <c r="E11" s="90">
        <f>Jednotlivci!F19</f>
        <v>1974</v>
      </c>
      <c r="F11" s="90" t="str">
        <f>Jednotlivci!G19</f>
        <v>B</v>
      </c>
      <c r="G11" s="21">
        <f>Jednotlivci!H19</f>
        <v>1.9344328703703706E-3</v>
      </c>
      <c r="H11" s="21">
        <f>Jednotlivci!I19</f>
        <v>2.0516203703703703E-3</v>
      </c>
      <c r="I11" s="21">
        <f>Jednotlivci!J19</f>
        <v>1.4002314814814815E-3</v>
      </c>
      <c r="J11" s="21">
        <f>Jednotlivci!K19</f>
        <v>1.2909143518518517E-3</v>
      </c>
      <c r="K11" s="116">
        <f>Jednotlivci!L19</f>
        <v>6.677199074074075E-3</v>
      </c>
      <c r="L11" s="233"/>
      <c r="M11" s="98">
        <f>RANK(K11,$K$9:$K$13,1)</f>
        <v>3</v>
      </c>
      <c r="N11" s="100">
        <f t="shared" si="0"/>
        <v>6.677199074074075E-3</v>
      </c>
      <c r="O11" s="239"/>
    </row>
    <row r="12" spans="1:15" ht="15.75" thickBot="1" x14ac:dyDescent="0.3">
      <c r="A12" s="236"/>
      <c r="B12" s="45">
        <f>Jednotlivci!C26</f>
        <v>23</v>
      </c>
      <c r="C12" s="21" t="str">
        <f>Jednotlivci!D26</f>
        <v>Jan Nožička</v>
      </c>
      <c r="D12" s="21" t="str">
        <f>Jednotlivci!E26</f>
        <v>ÚO Prachatice</v>
      </c>
      <c r="E12" s="90">
        <f>Jednotlivci!F26</f>
        <v>1985</v>
      </c>
      <c r="F12" s="90" t="str">
        <f>Jednotlivci!G26</f>
        <v>A</v>
      </c>
      <c r="G12" s="21">
        <f>Jednotlivci!H26</f>
        <v>1.579050925925926E-3</v>
      </c>
      <c r="H12" s="21">
        <f>Jednotlivci!I26</f>
        <v>2.2857060185185185E-3</v>
      </c>
      <c r="I12" s="21">
        <f>Jednotlivci!J26</f>
        <v>1.3527777777777778E-3</v>
      </c>
      <c r="J12" s="21">
        <f>Jednotlivci!K26</f>
        <v>1.8357060185185186E-3</v>
      </c>
      <c r="K12" s="116">
        <f>Jednotlivci!L26</f>
        <v>7.053240740740741E-3</v>
      </c>
      <c r="L12" s="233"/>
      <c r="M12" s="98">
        <f>RANK(K12,$K$9:$K$13,1)</f>
        <v>4</v>
      </c>
      <c r="N12" s="100">
        <f t="shared" si="0"/>
        <v>0</v>
      </c>
      <c r="O12" s="239"/>
    </row>
    <row r="13" spans="1:15" ht="15.75" thickBot="1" x14ac:dyDescent="0.3">
      <c r="A13" s="237"/>
      <c r="B13" s="47">
        <f>Jednotlivci!C33</f>
        <v>30</v>
      </c>
      <c r="C13" s="49" t="str">
        <f>Jednotlivci!D33</f>
        <v>Martin Cais</v>
      </c>
      <c r="D13" s="49" t="str">
        <f>Jednotlivci!E33</f>
        <v>ÚO Prachatice</v>
      </c>
      <c r="E13" s="121">
        <f>Jednotlivci!F33</f>
        <v>1987</v>
      </c>
      <c r="F13" s="121" t="str">
        <f>Jednotlivci!G33</f>
        <v>A</v>
      </c>
      <c r="G13" s="49">
        <f>Jednotlivci!H33</f>
        <v>1.3578125000000001E-3</v>
      </c>
      <c r="H13" s="49">
        <f>Jednotlivci!I33</f>
        <v>1.7766782407407408E-3</v>
      </c>
      <c r="I13" s="49">
        <f>Jednotlivci!J33</f>
        <v>1.3089699074074076E-3</v>
      </c>
      <c r="J13" s="49">
        <f>Jednotlivci!K33</f>
        <v>1.2517939814814813E-3</v>
      </c>
      <c r="K13" s="122">
        <f>Jednotlivci!L33</f>
        <v>5.6952546296296291E-3</v>
      </c>
      <c r="L13" s="234"/>
      <c r="M13" s="120">
        <f>RANK(K13,$K$9:$K$13,1)</f>
        <v>2</v>
      </c>
      <c r="N13" s="101">
        <f t="shared" si="0"/>
        <v>5.6952546296296291E-3</v>
      </c>
      <c r="O13" s="240"/>
    </row>
    <row r="14" spans="1:15" ht="15.75" thickBot="1" x14ac:dyDescent="0.3">
      <c r="A14" s="235" t="str">
        <f>přihlášky!C9</f>
        <v>ÚO Český Krumlov</v>
      </c>
      <c r="B14" s="103">
        <f>Jednotlivci!C6</f>
        <v>3</v>
      </c>
      <c r="C14" s="94" t="str">
        <f>Jednotlivci!D6</f>
        <v>Pavel Vejvara</v>
      </c>
      <c r="D14" s="94" t="str">
        <f>Jednotlivci!E6</f>
        <v>ÚO Český Krumlov</v>
      </c>
      <c r="E14" s="93">
        <f>Jednotlivci!F6</f>
        <v>1979</v>
      </c>
      <c r="F14" s="93" t="str">
        <f>Jednotlivci!G6</f>
        <v>B</v>
      </c>
      <c r="G14" s="94">
        <f>Jednotlivci!H6</f>
        <v>1.4073495370370372E-3</v>
      </c>
      <c r="H14" s="94">
        <f>Jednotlivci!I6</f>
        <v>1.8646990740740742E-3</v>
      </c>
      <c r="I14" s="94">
        <f>Jednotlivci!J6</f>
        <v>2.1855902777777776E-3</v>
      </c>
      <c r="J14" s="94">
        <f>Jednotlivci!K6</f>
        <v>1.0921296296296295E-3</v>
      </c>
      <c r="K14" s="114">
        <f>Jednotlivci!L6</f>
        <v>6.5497685185185181E-3</v>
      </c>
      <c r="L14" s="232">
        <f t="shared" ref="L14" si="2">RANK(O14,$O$4:$O$38,1)</f>
        <v>7</v>
      </c>
      <c r="M14" s="98">
        <f>RANK(K14,$K$14:$K$18,1)</f>
        <v>3</v>
      </c>
      <c r="N14" s="99">
        <f t="shared" si="0"/>
        <v>6.5497685185185181E-3</v>
      </c>
      <c r="O14" s="238">
        <f>SUM(N14:N18)</f>
        <v>1.8807754629629629E-2</v>
      </c>
    </row>
    <row r="15" spans="1:15" ht="15.75" thickBot="1" x14ac:dyDescent="0.3">
      <c r="A15" s="236"/>
      <c r="B15" s="104">
        <f>Jednotlivci!C13</f>
        <v>10</v>
      </c>
      <c r="C15" s="112" t="str">
        <f>Jednotlivci!D13</f>
        <v>Aleš Preněk</v>
      </c>
      <c r="D15" s="112" t="str">
        <f>Jednotlivci!E13</f>
        <v>ÚO Český Krumlov</v>
      </c>
      <c r="E15" s="113">
        <f>Jednotlivci!F13</f>
        <v>1983</v>
      </c>
      <c r="F15" s="113" t="str">
        <f>Jednotlivci!G13</f>
        <v>A</v>
      </c>
      <c r="G15" s="112">
        <f>Jednotlivci!H13</f>
        <v>1.6615162037037037E-3</v>
      </c>
      <c r="H15" s="112">
        <f>Jednotlivci!I13</f>
        <v>2.0704282407407407E-3</v>
      </c>
      <c r="I15" s="112">
        <f>Jednotlivci!J13</f>
        <v>1.0010995370370371E-3</v>
      </c>
      <c r="J15" s="112">
        <f>Jednotlivci!K13</f>
        <v>1.5498842592592593E-3</v>
      </c>
      <c r="K15" s="115">
        <f>Jednotlivci!L13</f>
        <v>6.2829282407407408E-3</v>
      </c>
      <c r="L15" s="233"/>
      <c r="M15" s="98">
        <f>RANK(K15,$K$14:$K$18,1)</f>
        <v>2</v>
      </c>
      <c r="N15" s="100">
        <f t="shared" si="0"/>
        <v>6.2829282407407408E-3</v>
      </c>
      <c r="O15" s="239"/>
    </row>
    <row r="16" spans="1:15" ht="15.75" thickBot="1" x14ac:dyDescent="0.3">
      <c r="A16" s="236"/>
      <c r="B16" s="104">
        <f>Jednotlivci!C20</f>
        <v>17</v>
      </c>
      <c r="C16" s="112" t="str">
        <f>Jednotlivci!D20</f>
        <v>Tomáš Fleišmann</v>
      </c>
      <c r="D16" s="112" t="str">
        <f>Jednotlivci!E20</f>
        <v>ÚO Český Krumlov</v>
      </c>
      <c r="E16" s="113">
        <f>Jednotlivci!F20</f>
        <v>1984</v>
      </c>
      <c r="F16" s="113" t="str">
        <f>Jednotlivci!G20</f>
        <v>A</v>
      </c>
      <c r="G16" s="112">
        <f>Jednotlivci!H20</f>
        <v>1.8256944444444445E-3</v>
      </c>
      <c r="H16" s="112">
        <f>Jednotlivci!I20</f>
        <v>2.0890046296296295E-3</v>
      </c>
      <c r="I16" s="112">
        <f>Jednotlivci!J20</f>
        <v>1.4733217592592593E-3</v>
      </c>
      <c r="J16" s="112">
        <f>Jednotlivci!K20</f>
        <v>1.4510995370370368E-3</v>
      </c>
      <c r="K16" s="115">
        <f>Jednotlivci!L20</f>
        <v>6.8391203703703704E-3</v>
      </c>
      <c r="L16" s="233"/>
      <c r="M16" s="98">
        <f>RANK(K16,$K$14:$K$18,1)</f>
        <v>4</v>
      </c>
      <c r="N16" s="100">
        <f t="shared" si="0"/>
        <v>0</v>
      </c>
      <c r="O16" s="239"/>
    </row>
    <row r="17" spans="1:15" ht="15.75" thickBot="1" x14ac:dyDescent="0.3">
      <c r="A17" s="236"/>
      <c r="B17" s="104">
        <f>Jednotlivci!C27</f>
        <v>24</v>
      </c>
      <c r="C17" s="112" t="str">
        <f>Jednotlivci!D27</f>
        <v>Jiří Bartuška</v>
      </c>
      <c r="D17" s="112" t="str">
        <f>Jednotlivci!E27</f>
        <v>ÚO Český Krumlov</v>
      </c>
      <c r="E17" s="113">
        <f>Jednotlivci!F27</f>
        <v>1987</v>
      </c>
      <c r="F17" s="113" t="str">
        <f>Jednotlivci!G27</f>
        <v>A</v>
      </c>
      <c r="G17" s="112">
        <f>Jednotlivci!H27</f>
        <v>1.4521412037037038E-3</v>
      </c>
      <c r="H17" s="112">
        <f>Jednotlivci!I27</f>
        <v>2.095138888888889E-3</v>
      </c>
      <c r="I17" s="112">
        <f>Jednotlivci!J27</f>
        <v>1.5774884259259258E-3</v>
      </c>
      <c r="J17" s="112">
        <f>Jednotlivci!K27</f>
        <v>2.8864583333333329E-3</v>
      </c>
      <c r="K17" s="115">
        <f>Jednotlivci!L27</f>
        <v>8.011226851851851E-3</v>
      </c>
      <c r="L17" s="233"/>
      <c r="M17" s="98">
        <f>RANK(K17,$K$14:$K$18,1)</f>
        <v>5</v>
      </c>
      <c r="N17" s="100">
        <f t="shared" si="0"/>
        <v>0</v>
      </c>
      <c r="O17" s="239"/>
    </row>
    <row r="18" spans="1:15" ht="15.75" thickBot="1" x14ac:dyDescent="0.3">
      <c r="A18" s="237"/>
      <c r="B18" s="105">
        <f>Jednotlivci!C34</f>
        <v>31</v>
      </c>
      <c r="C18" s="117" t="str">
        <f>Jednotlivci!D34</f>
        <v>Radek Moučka</v>
      </c>
      <c r="D18" s="117" t="str">
        <f>Jednotlivci!E34</f>
        <v>ÚO Český Krumlov</v>
      </c>
      <c r="E18" s="118">
        <f>Jednotlivci!F34</f>
        <v>1979</v>
      </c>
      <c r="F18" s="118" t="str">
        <f>Jednotlivci!G34</f>
        <v>B</v>
      </c>
      <c r="G18" s="117">
        <f>Jednotlivci!H34</f>
        <v>1.3619212962962964E-3</v>
      </c>
      <c r="H18" s="117">
        <f>Jednotlivci!I34</f>
        <v>2.0934027777777778E-3</v>
      </c>
      <c r="I18" s="117">
        <f>Jednotlivci!J34</f>
        <v>1.2483796296296297E-3</v>
      </c>
      <c r="J18" s="117">
        <f>Jednotlivci!K34</f>
        <v>1.2713541666666667E-3</v>
      </c>
      <c r="K18" s="119">
        <f>Jednotlivci!L34</f>
        <v>5.9750578703703702E-3</v>
      </c>
      <c r="L18" s="234"/>
      <c r="M18" s="120">
        <f>RANK(K18,$K$14:$K$18,1)</f>
        <v>1</v>
      </c>
      <c r="N18" s="101">
        <f t="shared" si="0"/>
        <v>5.9750578703703702E-3</v>
      </c>
      <c r="O18" s="240"/>
    </row>
    <row r="19" spans="1:15" ht="15.75" thickBot="1" x14ac:dyDescent="0.3">
      <c r="A19" s="235" t="str">
        <f>přihlášky!C10</f>
        <v>ÚO Tábor</v>
      </c>
      <c r="B19" s="103">
        <f>Jednotlivci!C7</f>
        <v>4</v>
      </c>
      <c r="C19" s="94" t="str">
        <f>Jednotlivci!D7</f>
        <v>Petr Benda</v>
      </c>
      <c r="D19" s="94" t="str">
        <f>Jednotlivci!E7</f>
        <v>ÚO Tábor</v>
      </c>
      <c r="E19" s="93">
        <f>Jednotlivci!F7</f>
        <v>1978</v>
      </c>
      <c r="F19" s="93" t="str">
        <f>Jednotlivci!G7</f>
        <v>B</v>
      </c>
      <c r="G19" s="94">
        <f>Jednotlivci!H7</f>
        <v>1.0590856481481482E-3</v>
      </c>
      <c r="H19" s="94">
        <f>Jednotlivci!I7</f>
        <v>1.4852430555555556E-3</v>
      </c>
      <c r="I19" s="94">
        <f>Jednotlivci!J7</f>
        <v>1.0953124999999999E-3</v>
      </c>
      <c r="J19" s="94">
        <f>Jednotlivci!K7</f>
        <v>8.9739583333333327E-4</v>
      </c>
      <c r="K19" s="114">
        <f>Jednotlivci!L7</f>
        <v>4.5370370370370373E-3</v>
      </c>
      <c r="L19" s="232">
        <f t="shared" ref="L19" si="3">RANK(O19,$O$4:$O$38,1)</f>
        <v>1</v>
      </c>
      <c r="M19" s="98">
        <f>RANK(K19,$K$19:$K$23,1)</f>
        <v>4</v>
      </c>
      <c r="N19" s="99">
        <f t="shared" si="0"/>
        <v>0</v>
      </c>
      <c r="O19" s="238">
        <f>SUM(N19:N23)</f>
        <v>1.241712962962963E-2</v>
      </c>
    </row>
    <row r="20" spans="1:15" ht="15.75" thickBot="1" x14ac:dyDescent="0.3">
      <c r="A20" s="236"/>
      <c r="B20" s="104">
        <f>Jednotlivci!C14</f>
        <v>11</v>
      </c>
      <c r="C20" s="112" t="str">
        <f>Jednotlivci!D14</f>
        <v>Jiří Dvořák</v>
      </c>
      <c r="D20" s="112" t="str">
        <f>Jednotlivci!E14</f>
        <v>ÚO Tábor</v>
      </c>
      <c r="E20" s="113">
        <f>Jednotlivci!F14</f>
        <v>1975</v>
      </c>
      <c r="F20" s="113" t="str">
        <f>Jednotlivci!G14</f>
        <v>B</v>
      </c>
      <c r="G20" s="112">
        <f>Jednotlivci!H14</f>
        <v>1.035011574074074E-3</v>
      </c>
      <c r="H20" s="112">
        <f>Jednotlivci!I14</f>
        <v>1.3287615740740742E-3</v>
      </c>
      <c r="I20" s="112">
        <f>Jednotlivci!J14</f>
        <v>8.048032407407407E-4</v>
      </c>
      <c r="J20" s="112">
        <f>Jednotlivci!K14</f>
        <v>7.8489583333333341E-4</v>
      </c>
      <c r="K20" s="115">
        <f>Jednotlivci!L14</f>
        <v>3.9534722222222228E-3</v>
      </c>
      <c r="L20" s="233"/>
      <c r="M20" s="98">
        <f>RANK(K20,$K$19:$K$23,1)</f>
        <v>2</v>
      </c>
      <c r="N20" s="100">
        <f t="shared" si="0"/>
        <v>3.9534722222222228E-3</v>
      </c>
      <c r="O20" s="239"/>
    </row>
    <row r="21" spans="1:15" ht="15.75" thickBot="1" x14ac:dyDescent="0.3">
      <c r="A21" s="236"/>
      <c r="B21" s="104">
        <f>Jednotlivci!C21</f>
        <v>18</v>
      </c>
      <c r="C21" s="112" t="str">
        <f>Jednotlivci!D21</f>
        <v>Ondřej Fišer</v>
      </c>
      <c r="D21" s="112" t="str">
        <f>Jednotlivci!E21</f>
        <v>ÚO Tábor</v>
      </c>
      <c r="E21" s="113">
        <f>Jednotlivci!F21</f>
        <v>1987</v>
      </c>
      <c r="F21" s="113" t="str">
        <f>Jednotlivci!G21</f>
        <v>A</v>
      </c>
      <c r="G21" s="112">
        <f>Jednotlivci!H21</f>
        <v>1.166087962962963E-3</v>
      </c>
      <c r="H21" s="112">
        <f>Jednotlivci!I21</f>
        <v>1.489178240740741E-3</v>
      </c>
      <c r="I21" s="112">
        <f>Jednotlivci!J21</f>
        <v>1.0269675925925928E-3</v>
      </c>
      <c r="J21" s="112">
        <f>Jednotlivci!K21</f>
        <v>8.5376157407407406E-4</v>
      </c>
      <c r="K21" s="115">
        <f>Jednotlivci!L21</f>
        <v>4.5359953703703708E-3</v>
      </c>
      <c r="L21" s="233"/>
      <c r="M21" s="98">
        <f>RANK(K21,$K$19:$K$23,1)</f>
        <v>3</v>
      </c>
      <c r="N21" s="100">
        <f t="shared" si="0"/>
        <v>4.5359953703703708E-3</v>
      </c>
      <c r="O21" s="239"/>
    </row>
    <row r="22" spans="1:15" ht="15.75" thickBot="1" x14ac:dyDescent="0.3">
      <c r="A22" s="236"/>
      <c r="B22" s="104">
        <f>Jednotlivci!C28</f>
        <v>25</v>
      </c>
      <c r="C22" s="112" t="str">
        <f>Jednotlivci!D28</f>
        <v>Lukáš Houdek</v>
      </c>
      <c r="D22" s="112" t="str">
        <f>Jednotlivci!E28</f>
        <v>ÚO Tábor</v>
      </c>
      <c r="E22" s="113">
        <f>Jednotlivci!F28</f>
        <v>1982</v>
      </c>
      <c r="F22" s="113" t="str">
        <f>Jednotlivci!G28</f>
        <v>A</v>
      </c>
      <c r="G22" s="112">
        <f>Jednotlivci!H28</f>
        <v>1.0880208333333332E-3</v>
      </c>
      <c r="H22" s="112">
        <f>Jednotlivci!I28</f>
        <v>1.2949652777777779E-3</v>
      </c>
      <c r="I22" s="112">
        <f>Jednotlivci!J28</f>
        <v>7.6921296296296308E-4</v>
      </c>
      <c r="J22" s="112">
        <f>Jednotlivci!K28</f>
        <v>7.7546296296296304E-4</v>
      </c>
      <c r="K22" s="115">
        <f>Jednotlivci!L28</f>
        <v>3.9276620370370368E-3</v>
      </c>
      <c r="L22" s="233"/>
      <c r="M22" s="98">
        <f>RANK(K22,$K$19:$K$23,1)</f>
        <v>1</v>
      </c>
      <c r="N22" s="100">
        <f t="shared" si="0"/>
        <v>3.9276620370370368E-3</v>
      </c>
      <c r="O22" s="239"/>
    </row>
    <row r="23" spans="1:15" ht="15.75" thickBot="1" x14ac:dyDescent="0.3">
      <c r="A23" s="237"/>
      <c r="B23" s="105">
        <f>Jednotlivci!C35</f>
        <v>32</v>
      </c>
      <c r="C23" s="117" t="str">
        <f>Jednotlivci!D35</f>
        <v>NESTARTUJE</v>
      </c>
      <c r="D23" s="117" t="str">
        <f>Jednotlivci!E35</f>
        <v>ÚO Tábor</v>
      </c>
      <c r="E23" s="118">
        <f>Jednotlivci!F35</f>
        <v>0</v>
      </c>
      <c r="F23" s="118">
        <f>Jednotlivci!G35</f>
        <v>0</v>
      </c>
      <c r="G23" s="117" t="str">
        <f>Jednotlivci!H35</f>
        <v>DNF</v>
      </c>
      <c r="H23" s="117" t="str">
        <f>Jednotlivci!I35</f>
        <v>DNF</v>
      </c>
      <c r="I23" s="117" t="str">
        <f>Jednotlivci!J35</f>
        <v>DNF</v>
      </c>
      <c r="J23" s="117" t="str">
        <f>Jednotlivci!K35</f>
        <v>DNF</v>
      </c>
      <c r="K23" s="119" t="str">
        <f>Jednotlivci!L35</f>
        <v>DNF</v>
      </c>
      <c r="L23" s="234"/>
      <c r="M23" s="120">
        <v>5</v>
      </c>
      <c r="N23" s="101">
        <v>0</v>
      </c>
      <c r="O23" s="240"/>
    </row>
    <row r="24" spans="1:15" ht="15.75" thickBot="1" x14ac:dyDescent="0.3">
      <c r="A24" s="235" t="str">
        <f>přihlášky!C11</f>
        <v>ÚO Strakonice</v>
      </c>
      <c r="B24" s="103">
        <f>Jednotlivci!C8</f>
        <v>5</v>
      </c>
      <c r="C24" s="94" t="str">
        <f>Jednotlivci!D8</f>
        <v>Karel Sokol</v>
      </c>
      <c r="D24" s="94" t="str">
        <f>Jednotlivci!E8</f>
        <v>ÚO Strakonice</v>
      </c>
      <c r="E24" s="93">
        <f>Jednotlivci!F8</f>
        <v>1975</v>
      </c>
      <c r="F24" s="93" t="str">
        <f>Jednotlivci!G8</f>
        <v>B</v>
      </c>
      <c r="G24" s="94">
        <f>Jednotlivci!H8</f>
        <v>1.665798611111111E-3</v>
      </c>
      <c r="H24" s="94">
        <f>Jednotlivci!I8</f>
        <v>1.910011574074074E-3</v>
      </c>
      <c r="I24" s="94">
        <f>Jednotlivci!J8</f>
        <v>1.3394675925925926E-3</v>
      </c>
      <c r="J24" s="94">
        <f>Jednotlivci!K8</f>
        <v>1.0704282407407407E-3</v>
      </c>
      <c r="K24" s="114">
        <f>Jednotlivci!L8</f>
        <v>5.9857060185185178E-3</v>
      </c>
      <c r="L24" s="232">
        <f t="shared" ref="L24" si="4">RANK(O24,$O$4:$O$38,1)</f>
        <v>5</v>
      </c>
      <c r="M24" s="98">
        <f>RANK(K24,$K$24:$K$28,1)</f>
        <v>2</v>
      </c>
      <c r="N24" s="99">
        <f t="shared" si="0"/>
        <v>5.9857060185185178E-3</v>
      </c>
      <c r="O24" s="238">
        <f>SUM(N24:N28)</f>
        <v>1.8214062499999996E-2</v>
      </c>
    </row>
    <row r="25" spans="1:15" ht="15.75" thickBot="1" x14ac:dyDescent="0.3">
      <c r="A25" s="236"/>
      <c r="B25" s="104">
        <f>Jednotlivci!C15</f>
        <v>12</v>
      </c>
      <c r="C25" s="112" t="str">
        <f>Jednotlivci!D15</f>
        <v>Vratislav Zelenka</v>
      </c>
      <c r="D25" s="112" t="str">
        <f>Jednotlivci!E15</f>
        <v>ÚO Strakonice</v>
      </c>
      <c r="E25" s="113">
        <f>Jednotlivci!F15</f>
        <v>1982</v>
      </c>
      <c r="F25" s="113" t="str">
        <f>Jednotlivci!G15</f>
        <v>A</v>
      </c>
      <c r="G25" s="112">
        <f>Jednotlivci!H15</f>
        <v>1.6551504629629629E-3</v>
      </c>
      <c r="H25" s="112">
        <f>Jednotlivci!I15</f>
        <v>2.1489004629629627E-3</v>
      </c>
      <c r="I25" s="112">
        <f>Jednotlivci!J15</f>
        <v>1.3868634259259259E-3</v>
      </c>
      <c r="J25" s="112">
        <f>Jednotlivci!K15</f>
        <v>1.4807291666666667E-3</v>
      </c>
      <c r="K25" s="115">
        <f>Jednotlivci!L15</f>
        <v>6.6716435185185177E-3</v>
      </c>
      <c r="L25" s="233"/>
      <c r="M25" s="98">
        <f>RANK(K25,$K$24:$K$28,1)</f>
        <v>3</v>
      </c>
      <c r="N25" s="100">
        <f t="shared" si="0"/>
        <v>6.6716435185185177E-3</v>
      </c>
      <c r="O25" s="239"/>
    </row>
    <row r="26" spans="1:15" ht="15.75" thickBot="1" x14ac:dyDescent="0.3">
      <c r="A26" s="236"/>
      <c r="B26" s="104">
        <f>Jednotlivci!C22</f>
        <v>19</v>
      </c>
      <c r="C26" s="112" t="str">
        <f>Jednotlivci!D22</f>
        <v>Oto Švehla</v>
      </c>
      <c r="D26" s="112" t="str">
        <f>Jednotlivci!E22</f>
        <v>ÚO Strakonice</v>
      </c>
      <c r="E26" s="113">
        <f>Jednotlivci!F22</f>
        <v>1976</v>
      </c>
      <c r="F26" s="113" t="str">
        <f>Jednotlivci!G22</f>
        <v>B</v>
      </c>
      <c r="G26" s="112">
        <f>Jednotlivci!H22</f>
        <v>2.0872685185185182E-3</v>
      </c>
      <c r="H26" s="112">
        <f>Jednotlivci!I22</f>
        <v>2.1603009259259258E-3</v>
      </c>
      <c r="I26" s="112">
        <f>Jednotlivci!J22</f>
        <v>1.2975694444444445E-3</v>
      </c>
      <c r="J26" s="112">
        <f>Jednotlivci!K22</f>
        <v>1.3520254629629629E-3</v>
      </c>
      <c r="K26" s="115">
        <f>Jednotlivci!L22</f>
        <v>6.8971643518518522E-3</v>
      </c>
      <c r="L26" s="233"/>
      <c r="M26" s="98">
        <f>RANK(K26,$K$24:$K$28,1)</f>
        <v>4</v>
      </c>
      <c r="N26" s="100">
        <f t="shared" si="0"/>
        <v>0</v>
      </c>
      <c r="O26" s="239"/>
    </row>
    <row r="27" spans="1:15" ht="15.75" thickBot="1" x14ac:dyDescent="0.3">
      <c r="A27" s="236"/>
      <c r="B27" s="104">
        <f>Jednotlivci!C29</f>
        <v>26</v>
      </c>
      <c r="C27" s="112" t="str">
        <f>Jednotlivci!D29</f>
        <v>Ivan Pěnča</v>
      </c>
      <c r="D27" s="112" t="str">
        <f>Jednotlivci!E29</f>
        <v>ÚO Strakonice</v>
      </c>
      <c r="E27" s="113">
        <f>Jednotlivci!F29</f>
        <v>1990</v>
      </c>
      <c r="F27" s="113" t="str">
        <f>Jednotlivci!G29</f>
        <v>A</v>
      </c>
      <c r="G27" s="112">
        <f>Jednotlivci!H29</f>
        <v>1.343402777777778E-3</v>
      </c>
      <c r="H27" s="112">
        <f>Jednotlivci!I29</f>
        <v>1.7929976851851852E-3</v>
      </c>
      <c r="I27" s="112">
        <f>Jednotlivci!J29</f>
        <v>1.2980324074074075E-3</v>
      </c>
      <c r="J27" s="112" t="str">
        <f>Jednotlivci!K29</f>
        <v>DNF</v>
      </c>
      <c r="K27" s="115" t="str">
        <f>Jednotlivci!L29</f>
        <v>DNF</v>
      </c>
      <c r="L27" s="233"/>
      <c r="M27" s="98">
        <v>5</v>
      </c>
      <c r="N27" s="100">
        <v>0</v>
      </c>
      <c r="O27" s="239"/>
    </row>
    <row r="28" spans="1:15" ht="15.75" thickBot="1" x14ac:dyDescent="0.3">
      <c r="A28" s="237"/>
      <c r="B28" s="105">
        <f>Jednotlivci!C36</f>
        <v>33</v>
      </c>
      <c r="C28" s="117" t="str">
        <f>Jednotlivci!D36</f>
        <v>Adam Drančák</v>
      </c>
      <c r="D28" s="117" t="str">
        <f>Jednotlivci!E36</f>
        <v>ÚO Strakonice</v>
      </c>
      <c r="E28" s="118">
        <f>Jednotlivci!F36</f>
        <v>1976</v>
      </c>
      <c r="F28" s="118" t="str">
        <f>Jednotlivci!G36</f>
        <v>B</v>
      </c>
      <c r="G28" s="117">
        <f>Jednotlivci!H36</f>
        <v>1.4989583333333335E-3</v>
      </c>
      <c r="H28" s="117">
        <f>Jednotlivci!I36</f>
        <v>1.9159143518518518E-3</v>
      </c>
      <c r="I28" s="117">
        <f>Jednotlivci!J36</f>
        <v>1.0726851851851852E-3</v>
      </c>
      <c r="J28" s="117">
        <f>Jednotlivci!K36</f>
        <v>1.0691550925925925E-3</v>
      </c>
      <c r="K28" s="119">
        <f>Jednotlivci!L36</f>
        <v>5.556712962962963E-3</v>
      </c>
      <c r="L28" s="234"/>
      <c r="M28" s="120">
        <f>RANK(K28,$K$24:$K$28,1)</f>
        <v>1</v>
      </c>
      <c r="N28" s="101">
        <f t="shared" si="0"/>
        <v>5.556712962962963E-3</v>
      </c>
      <c r="O28" s="240"/>
    </row>
    <row r="29" spans="1:15" ht="15.75" thickBot="1" x14ac:dyDescent="0.3">
      <c r="A29" s="235" t="str">
        <f>přihlášky!C12</f>
        <v>ÚO Jindřichův Hradec</v>
      </c>
      <c r="B29" s="103">
        <f>Jednotlivci!C9</f>
        <v>6</v>
      </c>
      <c r="C29" s="94" t="str">
        <f>Jednotlivci!D9</f>
        <v>Pavel Brůžek</v>
      </c>
      <c r="D29" s="94" t="str">
        <f>Jednotlivci!E9</f>
        <v>ÚO Jindřichův Hradec</v>
      </c>
      <c r="E29" s="93">
        <f>Jednotlivci!F9</f>
        <v>1984</v>
      </c>
      <c r="F29" s="93" t="str">
        <f>Jednotlivci!G9</f>
        <v>A</v>
      </c>
      <c r="G29" s="94">
        <f>Jednotlivci!H9</f>
        <v>1.3483796296296295E-3</v>
      </c>
      <c r="H29" s="94">
        <f>Jednotlivci!I9</f>
        <v>1.6692708333333334E-3</v>
      </c>
      <c r="I29" s="94">
        <f>Jednotlivci!J9</f>
        <v>1.0421296296296298E-3</v>
      </c>
      <c r="J29" s="94">
        <f>Jednotlivci!K9</f>
        <v>9.7274305555555547E-4</v>
      </c>
      <c r="K29" s="114">
        <f>Jednotlivci!L9</f>
        <v>5.0325231481481479E-3</v>
      </c>
      <c r="L29" s="232">
        <f t="shared" ref="L29" si="5">RANK(O29,$O$4:$O$38,1)</f>
        <v>3</v>
      </c>
      <c r="M29" s="98">
        <f>RANK(K29,$K$29:$K$33,1)</f>
        <v>2</v>
      </c>
      <c r="N29" s="99">
        <f t="shared" si="0"/>
        <v>5.0325231481481479E-3</v>
      </c>
      <c r="O29" s="238">
        <f>SUM(N29:N33)</f>
        <v>1.403871527777778E-2</v>
      </c>
    </row>
    <row r="30" spans="1:15" ht="15.75" thickBot="1" x14ac:dyDescent="0.3">
      <c r="A30" s="236"/>
      <c r="B30" s="104">
        <f>Jednotlivci!C16</f>
        <v>13</v>
      </c>
      <c r="C30" s="112" t="str">
        <f>Jednotlivci!D16</f>
        <v>Jaroslav Poukar</v>
      </c>
      <c r="D30" s="112" t="str">
        <f>Jednotlivci!E16</f>
        <v>ÚO Jindřichův Hradec</v>
      </c>
      <c r="E30" s="113">
        <f>Jednotlivci!F16</f>
        <v>1988</v>
      </c>
      <c r="F30" s="113" t="str">
        <f>Jednotlivci!G16</f>
        <v>A</v>
      </c>
      <c r="G30" s="112">
        <f>Jednotlivci!H16</f>
        <v>9.2337962962962968E-4</v>
      </c>
      <c r="H30" s="112">
        <f>Jednotlivci!I16</f>
        <v>1.2833333333333334E-3</v>
      </c>
      <c r="I30" s="112">
        <f>Jednotlivci!J16</f>
        <v>8.2581018518518528E-4</v>
      </c>
      <c r="J30" s="112">
        <f>Jednotlivci!K16</f>
        <v>8.1898148148148151E-4</v>
      </c>
      <c r="K30" s="115">
        <f>Jednotlivci!L16</f>
        <v>3.8515046296296301E-3</v>
      </c>
      <c r="L30" s="233"/>
      <c r="M30" s="98">
        <f>RANK(K30,$K$29:$K$33,1)</f>
        <v>1</v>
      </c>
      <c r="N30" s="100">
        <f t="shared" si="0"/>
        <v>3.8515046296296301E-3</v>
      </c>
      <c r="O30" s="239"/>
    </row>
    <row r="31" spans="1:15" ht="15.75" thickBot="1" x14ac:dyDescent="0.3">
      <c r="A31" s="236"/>
      <c r="B31" s="104">
        <f>Jednotlivci!C23</f>
        <v>20</v>
      </c>
      <c r="C31" s="112" t="str">
        <f>Jednotlivci!D23</f>
        <v>Miloslav Kubín</v>
      </c>
      <c r="D31" s="112" t="str">
        <f>Jednotlivci!E23</f>
        <v>ÚO Jindřichův Hradec</v>
      </c>
      <c r="E31" s="113">
        <f>Jednotlivci!F23</f>
        <v>1986</v>
      </c>
      <c r="F31" s="113" t="str">
        <f>Jednotlivci!G23</f>
        <v>A</v>
      </c>
      <c r="G31" s="112">
        <f>Jednotlivci!H23</f>
        <v>1.0421296296296296E-3</v>
      </c>
      <c r="H31" s="112">
        <f>Jednotlivci!I23</f>
        <v>1.5174768518518519E-3</v>
      </c>
      <c r="I31" s="112">
        <f>Jednotlivci!J23</f>
        <v>1.539699074074074E-3</v>
      </c>
      <c r="J31" s="112">
        <f>Jednotlivci!K23</f>
        <v>1.0553819444444445E-3</v>
      </c>
      <c r="K31" s="115">
        <f>Jednotlivci!L23</f>
        <v>5.1546875000000004E-3</v>
      </c>
      <c r="L31" s="233"/>
      <c r="M31" s="98">
        <f>RANK(K31,$K$29:$K$33,1)</f>
        <v>3</v>
      </c>
      <c r="N31" s="100">
        <f t="shared" si="0"/>
        <v>5.1546875000000004E-3</v>
      </c>
      <c r="O31" s="239"/>
    </row>
    <row r="32" spans="1:15" ht="15.75" thickBot="1" x14ac:dyDescent="0.3">
      <c r="A32" s="236"/>
      <c r="B32" s="104">
        <f>Jednotlivci!C30</f>
        <v>27</v>
      </c>
      <c r="C32" s="112" t="str">
        <f>Jednotlivci!D30</f>
        <v>Stanislav Šmíd</v>
      </c>
      <c r="D32" s="112" t="str">
        <f>Jednotlivci!E30</f>
        <v>ÚO Jindřichův Hradec</v>
      </c>
      <c r="E32" s="113">
        <f>Jednotlivci!F30</f>
        <v>1986</v>
      </c>
      <c r="F32" s="113" t="str">
        <f>Jednotlivci!G30</f>
        <v>A</v>
      </c>
      <c r="G32" s="112">
        <f>Jednotlivci!H30</f>
        <v>1.2684606481481483E-3</v>
      </c>
      <c r="H32" s="112">
        <f>Jednotlivci!I30</f>
        <v>1.8590277777777778E-3</v>
      </c>
      <c r="I32" s="112">
        <f>Jednotlivci!J30</f>
        <v>1.6381944444444445E-3</v>
      </c>
      <c r="J32" s="112">
        <f>Jednotlivci!K30</f>
        <v>1.9820023148148149E-3</v>
      </c>
      <c r="K32" s="115">
        <f>Jednotlivci!L30</f>
        <v>6.7476851851851856E-3</v>
      </c>
      <c r="L32" s="233"/>
      <c r="M32" s="98">
        <f>RANK(K32,$K$29:$K$33,1)</f>
        <v>5</v>
      </c>
      <c r="N32" s="100">
        <f t="shared" si="0"/>
        <v>0</v>
      </c>
      <c r="O32" s="239"/>
    </row>
    <row r="33" spans="1:15" ht="15.75" thickBot="1" x14ac:dyDescent="0.3">
      <c r="A33" s="237"/>
      <c r="B33" s="105">
        <f>Jednotlivci!C37</f>
        <v>34</v>
      </c>
      <c r="C33" s="117" t="str">
        <f>Jednotlivci!D37</f>
        <v>Radek Klein</v>
      </c>
      <c r="D33" s="117" t="str">
        <f>Jednotlivci!E37</f>
        <v>ÚO Jindřichův Hradec</v>
      </c>
      <c r="E33" s="118">
        <f>Jednotlivci!F37</f>
        <v>1990</v>
      </c>
      <c r="F33" s="118" t="str">
        <f>Jednotlivci!G37</f>
        <v>A</v>
      </c>
      <c r="G33" s="117">
        <f>Jednotlivci!H37</f>
        <v>1.2705439814814814E-3</v>
      </c>
      <c r="H33" s="117">
        <f>Jednotlivci!I37</f>
        <v>1.8439236111111111E-3</v>
      </c>
      <c r="I33" s="117">
        <f>Jednotlivci!J37</f>
        <v>1.2069444444444445E-3</v>
      </c>
      <c r="J33" s="117">
        <f>Jednotlivci!K37</f>
        <v>1.1300925925925927E-3</v>
      </c>
      <c r="K33" s="119">
        <f>Jednotlivci!L37</f>
        <v>5.4515046296296291E-3</v>
      </c>
      <c r="L33" s="234"/>
      <c r="M33" s="120">
        <f>RANK(K33,$K$29:$K$33,1)</f>
        <v>4</v>
      </c>
      <c r="N33" s="101">
        <f t="shared" si="0"/>
        <v>0</v>
      </c>
      <c r="O33" s="240"/>
    </row>
    <row r="34" spans="1:15" ht="15.75" thickBot="1" x14ac:dyDescent="0.3">
      <c r="A34" s="235" t="str">
        <f>přihlášky!C13</f>
        <v>ÚO Písek</v>
      </c>
      <c r="B34" s="103">
        <f>Jednotlivci!C10</f>
        <v>7</v>
      </c>
      <c r="C34" s="94" t="str">
        <f>Jednotlivci!D10</f>
        <v>Vinkelhofer Miroslav</v>
      </c>
      <c r="D34" s="94" t="str">
        <f>Jednotlivci!E10</f>
        <v>ÚO Písek</v>
      </c>
      <c r="E34" s="93">
        <f>Jednotlivci!F10</f>
        <v>1979</v>
      </c>
      <c r="F34" s="93" t="str">
        <f>Jednotlivci!G10</f>
        <v>B</v>
      </c>
      <c r="G34" s="94">
        <f>Jednotlivci!H10</f>
        <v>1.6293402777777777E-3</v>
      </c>
      <c r="H34" s="94" t="str">
        <f>Jednotlivci!I10</f>
        <v>DNF</v>
      </c>
      <c r="I34" s="94" t="str">
        <f>Jednotlivci!J10</f>
        <v>DNF</v>
      </c>
      <c r="J34" s="94" t="str">
        <f>Jednotlivci!K10</f>
        <v>DNF</v>
      </c>
      <c r="K34" s="114" t="str">
        <f>Jednotlivci!L10</f>
        <v>DNF</v>
      </c>
      <c r="L34" s="232">
        <f t="shared" ref="L34" si="6">RANK(O34,$O$4:$O$38,1)</f>
        <v>2</v>
      </c>
      <c r="M34" s="98">
        <v>4</v>
      </c>
      <c r="N34" s="99">
        <f t="shared" si="0"/>
        <v>0</v>
      </c>
      <c r="O34" s="238">
        <f>SUM(N34:N38)</f>
        <v>1.3618692129629628E-2</v>
      </c>
    </row>
    <row r="35" spans="1:15" ht="15.75" thickBot="1" x14ac:dyDescent="0.3">
      <c r="A35" s="236"/>
      <c r="B35" s="104">
        <f>Jednotlivci!C17</f>
        <v>14</v>
      </c>
      <c r="C35" s="112" t="str">
        <f>Jednotlivci!D17</f>
        <v>Kubiš David</v>
      </c>
      <c r="D35" s="112" t="str">
        <f>Jednotlivci!E17</f>
        <v>ÚO Písek</v>
      </c>
      <c r="E35" s="113">
        <f>Jednotlivci!F17</f>
        <v>1979</v>
      </c>
      <c r="F35" s="113" t="str">
        <f>Jednotlivci!G17</f>
        <v>B</v>
      </c>
      <c r="G35" s="112">
        <f>Jednotlivci!H17</f>
        <v>1.1142361111111112E-3</v>
      </c>
      <c r="H35" s="112">
        <f>Jednotlivci!I17</f>
        <v>1.4994212962962964E-3</v>
      </c>
      <c r="I35" s="112">
        <f>Jednotlivci!J17</f>
        <v>1.1014467592592593E-3</v>
      </c>
      <c r="J35" s="112">
        <f>Jednotlivci!K17</f>
        <v>6.9716435185185181E-4</v>
      </c>
      <c r="K35" s="115">
        <f>Jednotlivci!L17</f>
        <v>4.4122685185185185E-3</v>
      </c>
      <c r="L35" s="233"/>
      <c r="M35" s="98">
        <f>RANK(K35,$K$34:$K$38,1)</f>
        <v>2</v>
      </c>
      <c r="N35" s="100">
        <f t="shared" si="0"/>
        <v>4.4122685185185185E-3</v>
      </c>
      <c r="O35" s="239"/>
    </row>
    <row r="36" spans="1:15" ht="15.75" thickBot="1" x14ac:dyDescent="0.3">
      <c r="A36" s="236"/>
      <c r="B36" s="104">
        <f>Jednotlivci!C24</f>
        <v>21</v>
      </c>
      <c r="C36" s="112" t="str">
        <f>Jednotlivci!D24</f>
        <v>Brousil Michal</v>
      </c>
      <c r="D36" s="112" t="str">
        <f>Jednotlivci!E24</f>
        <v>ÚO Písek</v>
      </c>
      <c r="E36" s="113">
        <f>Jednotlivci!F24</f>
        <v>1989</v>
      </c>
      <c r="F36" s="113" t="str">
        <f>Jednotlivci!G24</f>
        <v>A</v>
      </c>
      <c r="G36" s="112">
        <f>Jednotlivci!H24</f>
        <v>1.3469328703703703E-3</v>
      </c>
      <c r="H36" s="112">
        <f>Jednotlivci!I24</f>
        <v>1.3710648148148148E-3</v>
      </c>
      <c r="I36" s="112">
        <f>Jednotlivci!J24</f>
        <v>8.8802083333333333E-4</v>
      </c>
      <c r="J36" s="112">
        <f>Jednotlivci!K24</f>
        <v>7.4218750000000001E-4</v>
      </c>
      <c r="K36" s="115">
        <f>Jednotlivci!L24</f>
        <v>4.3482060185185186E-3</v>
      </c>
      <c r="L36" s="233"/>
      <c r="M36" s="98">
        <f>RANK(K36,$K$34:$K$38,1)</f>
        <v>1</v>
      </c>
      <c r="N36" s="100">
        <f t="shared" si="0"/>
        <v>4.3482060185185186E-3</v>
      </c>
      <c r="O36" s="239"/>
    </row>
    <row r="37" spans="1:15" ht="15.75" thickBot="1" x14ac:dyDescent="0.3">
      <c r="A37" s="236"/>
      <c r="B37" s="104">
        <f>Jednotlivci!C31</f>
        <v>28</v>
      </c>
      <c r="C37" s="112" t="str">
        <f>Jednotlivci!D31</f>
        <v>Novotný Tomáš</v>
      </c>
      <c r="D37" s="112" t="str">
        <f>Jednotlivci!E31</f>
        <v>ÚO Písek</v>
      </c>
      <c r="E37" s="113">
        <f>Jednotlivci!F31</f>
        <v>1985</v>
      </c>
      <c r="F37" s="113" t="str">
        <f>Jednotlivci!G31</f>
        <v>A</v>
      </c>
      <c r="G37" s="112">
        <f>Jednotlivci!H31</f>
        <v>1.3555555555555556E-3</v>
      </c>
      <c r="H37" s="112">
        <f>Jednotlivci!I31</f>
        <v>1.5842592592592592E-3</v>
      </c>
      <c r="I37" s="112">
        <f>Jednotlivci!J31</f>
        <v>1.0362847222222223E-3</v>
      </c>
      <c r="J37" s="112">
        <f>Jednotlivci!K31</f>
        <v>8.8211805555555548E-4</v>
      </c>
      <c r="K37" s="115">
        <f>Jednotlivci!L31</f>
        <v>4.8582175925925919E-3</v>
      </c>
      <c r="L37" s="233"/>
      <c r="M37" s="98">
        <f>RANK(K37,$K$34:$K$38,1)</f>
        <v>3</v>
      </c>
      <c r="N37" s="100">
        <f t="shared" si="0"/>
        <v>4.8582175925925919E-3</v>
      </c>
      <c r="O37" s="239"/>
    </row>
    <row r="38" spans="1:15" ht="15.75" thickBot="1" x14ac:dyDescent="0.3">
      <c r="A38" s="237"/>
      <c r="B38" s="105">
        <f>Jednotlivci!C38</f>
        <v>35</v>
      </c>
      <c r="C38" s="117" t="str">
        <f>Jednotlivci!D38</f>
        <v>NESTARTUJE</v>
      </c>
      <c r="D38" s="117" t="str">
        <f>Jednotlivci!E38</f>
        <v>ÚO Písek</v>
      </c>
      <c r="E38" s="118">
        <f>Jednotlivci!F38</f>
        <v>0</v>
      </c>
      <c r="F38" s="118">
        <f>Jednotlivci!G38</f>
        <v>0</v>
      </c>
      <c r="G38" s="117" t="str">
        <f>Jednotlivci!H38</f>
        <v>DNF</v>
      </c>
      <c r="H38" s="117" t="str">
        <f>Jednotlivci!I38</f>
        <v>DNF</v>
      </c>
      <c r="I38" s="117" t="str">
        <f>Jednotlivci!J38</f>
        <v>DNF</v>
      </c>
      <c r="J38" s="117" t="str">
        <f>Jednotlivci!K38</f>
        <v>DNF</v>
      </c>
      <c r="K38" s="119" t="str">
        <f>Jednotlivci!L38</f>
        <v>DNF</v>
      </c>
      <c r="L38" s="234"/>
      <c r="M38" s="120">
        <v>5</v>
      </c>
      <c r="N38" s="101">
        <f t="shared" si="0"/>
        <v>0</v>
      </c>
      <c r="O38" s="240"/>
    </row>
  </sheetData>
  <mergeCells count="23">
    <mergeCell ref="O34:O38"/>
    <mergeCell ref="A1:L1"/>
    <mergeCell ref="A2:L2"/>
    <mergeCell ref="O4:O8"/>
    <mergeCell ref="O9:O13"/>
    <mergeCell ref="O14:O18"/>
    <mergeCell ref="O19:O23"/>
    <mergeCell ref="O24:O28"/>
    <mergeCell ref="O29:O33"/>
    <mergeCell ref="A24:A28"/>
    <mergeCell ref="A29:A33"/>
    <mergeCell ref="A34:A38"/>
    <mergeCell ref="L4:L8"/>
    <mergeCell ref="L9:L13"/>
    <mergeCell ref="L14:L18"/>
    <mergeCell ref="L19:L23"/>
    <mergeCell ref="L24:L28"/>
    <mergeCell ref="L29:L33"/>
    <mergeCell ref="L34:L38"/>
    <mergeCell ref="A4:A8"/>
    <mergeCell ref="A9:A13"/>
    <mergeCell ref="A14:A18"/>
    <mergeCell ref="A19:A23"/>
  </mergeCells>
  <pageMargins left="0.7" right="0.7" top="0.78740157499999996" bottom="0.78740157499999996" header="0.3" footer="0.3"/>
  <pageSetup paperSize="9" scale="78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3"/>
  <sheetViews>
    <sheetView topLeftCell="A96" zoomScale="85" zoomScaleNormal="85" workbookViewId="0">
      <selection activeCell="I63" sqref="I63"/>
    </sheetView>
  </sheetViews>
  <sheetFormatPr defaultRowHeight="15.75" x14ac:dyDescent="0.25"/>
  <cols>
    <col min="1" max="2" width="9.140625" style="16"/>
    <col min="3" max="3" width="24.140625" style="16" customWidth="1"/>
    <col min="4" max="4" width="9.140625" style="16"/>
    <col min="5" max="5" width="29.42578125" style="16" customWidth="1"/>
    <col min="6" max="6" width="17.42578125" style="3" customWidth="1"/>
    <col min="7" max="7" width="11.7109375" style="16" customWidth="1"/>
    <col min="8" max="8" width="20.28515625" style="16" customWidth="1"/>
    <col min="9" max="16384" width="9.140625" style="16"/>
  </cols>
  <sheetData>
    <row r="3" spans="2:9" ht="16.5" thickBot="1" x14ac:dyDescent="0.3"/>
    <row r="4" spans="2:9" ht="16.5" thickBot="1" x14ac:dyDescent="0.3">
      <c r="C4" s="148" t="s">
        <v>6</v>
      </c>
      <c r="D4" s="163">
        <v>7</v>
      </c>
      <c r="E4" s="164" t="s">
        <v>12</v>
      </c>
      <c r="F4" s="165">
        <v>0.40625</v>
      </c>
      <c r="G4" s="166" t="s">
        <v>14</v>
      </c>
    </row>
    <row r="5" spans="2:9" ht="16.5" customHeight="1" thickBot="1" x14ac:dyDescent="0.3">
      <c r="E5" s="167" t="s">
        <v>15</v>
      </c>
      <c r="F5" s="152">
        <v>4.8611111111111112E-3</v>
      </c>
      <c r="G5" s="168" t="s">
        <v>16</v>
      </c>
    </row>
    <row r="6" spans="2:9" ht="16.5" customHeight="1" thickBot="1" x14ac:dyDescent="0.3">
      <c r="B6" s="245" t="s">
        <v>4</v>
      </c>
      <c r="C6" s="246"/>
      <c r="E6" s="247" t="s">
        <v>17</v>
      </c>
      <c r="F6" s="153">
        <v>34</v>
      </c>
      <c r="G6" s="169" t="s">
        <v>20</v>
      </c>
      <c r="H6" s="176" t="s">
        <v>21</v>
      </c>
      <c r="I6" s="177" t="s">
        <v>18</v>
      </c>
    </row>
    <row r="7" spans="2:9" ht="16.5" customHeight="1" thickBot="1" x14ac:dyDescent="0.3">
      <c r="B7" s="147">
        <v>1</v>
      </c>
      <c r="C7" s="149" t="s">
        <v>54</v>
      </c>
      <c r="E7" s="248"/>
      <c r="F7" s="153">
        <v>35</v>
      </c>
      <c r="G7" s="169" t="s">
        <v>20</v>
      </c>
      <c r="H7" s="173" t="s">
        <v>22</v>
      </c>
      <c r="I7" s="178" t="s">
        <v>19</v>
      </c>
    </row>
    <row r="8" spans="2:9" ht="16.5" customHeight="1" x14ac:dyDescent="0.25">
      <c r="B8" s="145">
        <v>2</v>
      </c>
      <c r="C8" s="150" t="s">
        <v>8</v>
      </c>
      <c r="E8" s="145" t="s">
        <v>87</v>
      </c>
      <c r="F8" s="162">
        <v>2015</v>
      </c>
      <c r="G8" s="170"/>
    </row>
    <row r="9" spans="2:9" ht="16.5" customHeight="1" x14ac:dyDescent="0.25">
      <c r="B9" s="145">
        <v>3</v>
      </c>
      <c r="C9" s="150" t="s">
        <v>9</v>
      </c>
      <c r="E9" s="171" t="s">
        <v>38</v>
      </c>
      <c r="F9" s="154">
        <v>3.472222222222222E-3</v>
      </c>
      <c r="G9" s="172" t="s">
        <v>16</v>
      </c>
    </row>
    <row r="10" spans="2:9" ht="16.5" customHeight="1" thickBot="1" x14ac:dyDescent="0.3">
      <c r="B10" s="145">
        <v>4</v>
      </c>
      <c r="C10" s="150" t="s">
        <v>11</v>
      </c>
      <c r="E10" s="173" t="s">
        <v>39</v>
      </c>
      <c r="F10" s="174">
        <v>4.8611111111111112E-3</v>
      </c>
      <c r="G10" s="175" t="s">
        <v>16</v>
      </c>
    </row>
    <row r="11" spans="2:9" ht="16.5" customHeight="1" x14ac:dyDescent="0.25">
      <c r="B11" s="145">
        <v>5</v>
      </c>
      <c r="C11" s="150" t="s">
        <v>7</v>
      </c>
    </row>
    <row r="12" spans="2:9" ht="16.5" customHeight="1" x14ac:dyDescent="0.25">
      <c r="B12" s="145">
        <v>6</v>
      </c>
      <c r="C12" s="150" t="s">
        <v>10</v>
      </c>
    </row>
    <row r="13" spans="2:9" ht="16.5" customHeight="1" thickBot="1" x14ac:dyDescent="0.3">
      <c r="B13" s="146">
        <v>7</v>
      </c>
      <c r="C13" s="151" t="s">
        <v>92</v>
      </c>
    </row>
    <row r="14" spans="2:9" ht="16.5" customHeight="1" x14ac:dyDescent="0.25">
      <c r="B14" s="6"/>
      <c r="C14" s="23"/>
    </row>
    <row r="15" spans="2:9" ht="16.5" customHeight="1" x14ac:dyDescent="0.25">
      <c r="B15" s="6"/>
      <c r="C15" s="23"/>
      <c r="D15" s="8">
        <v>1</v>
      </c>
      <c r="E15" s="8" t="str">
        <f>C7</f>
        <v>ÚO České Budějovice</v>
      </c>
      <c r="F15" s="17"/>
    </row>
    <row r="16" spans="2:9" ht="16.5" customHeight="1" x14ac:dyDescent="0.25">
      <c r="B16" s="6"/>
      <c r="C16" s="24"/>
      <c r="D16" s="19" t="s">
        <v>5</v>
      </c>
      <c r="E16" s="19" t="s">
        <v>0</v>
      </c>
      <c r="F16" s="19" t="s">
        <v>86</v>
      </c>
      <c r="G16" s="37" t="s">
        <v>23</v>
      </c>
      <c r="H16" s="10"/>
    </row>
    <row r="17" spans="4:9" ht="16.5" customHeight="1" x14ac:dyDescent="0.25">
      <c r="D17" s="27">
        <f>D15</f>
        <v>1</v>
      </c>
      <c r="E17" s="155" t="s">
        <v>96</v>
      </c>
      <c r="F17" s="156">
        <v>1984</v>
      </c>
      <c r="G17" s="19" t="str">
        <f>IF(($F$8-F17)&lt;=34,"A","B")</f>
        <v>A</v>
      </c>
      <c r="H17" s="18"/>
      <c r="I17" s="16" t="s">
        <v>97</v>
      </c>
    </row>
    <row r="18" spans="4:9" x14ac:dyDescent="0.25">
      <c r="D18" s="27">
        <f>D17+D4</f>
        <v>8</v>
      </c>
      <c r="E18" s="155" t="s">
        <v>55</v>
      </c>
      <c r="F18" s="156">
        <v>1981</v>
      </c>
      <c r="G18" s="123" t="str">
        <f t="shared" ref="G18:G26" si="0">IF(($F$8-F18)&lt;=34,"A","B")</f>
        <v>A</v>
      </c>
      <c r="H18" s="10"/>
    </row>
    <row r="19" spans="4:9" x14ac:dyDescent="0.25">
      <c r="D19" s="27">
        <f>D18+D4</f>
        <v>15</v>
      </c>
      <c r="E19" s="155" t="s">
        <v>56</v>
      </c>
      <c r="F19" s="156">
        <v>1983</v>
      </c>
      <c r="G19" s="123" t="str">
        <f t="shared" si="0"/>
        <v>A</v>
      </c>
    </row>
    <row r="20" spans="4:9" x14ac:dyDescent="0.25">
      <c r="D20" s="27">
        <f>D19+D4</f>
        <v>22</v>
      </c>
      <c r="E20" s="155" t="s">
        <v>57</v>
      </c>
      <c r="F20" s="156">
        <v>1992</v>
      </c>
      <c r="G20" s="123" t="str">
        <f t="shared" si="0"/>
        <v>A</v>
      </c>
    </row>
    <row r="21" spans="4:9" x14ac:dyDescent="0.25">
      <c r="D21" s="27">
        <f>D20+D4</f>
        <v>29</v>
      </c>
      <c r="E21" s="155" t="s">
        <v>58</v>
      </c>
      <c r="F21" s="156">
        <v>1984</v>
      </c>
      <c r="G21" s="123" t="str">
        <f t="shared" si="0"/>
        <v>A</v>
      </c>
    </row>
    <row r="22" spans="4:9" x14ac:dyDescent="0.25">
      <c r="D22" s="35"/>
      <c r="E22" s="157"/>
      <c r="F22" s="158"/>
      <c r="G22" s="123" t="str">
        <f t="shared" si="0"/>
        <v>B</v>
      </c>
    </row>
    <row r="23" spans="4:9" x14ac:dyDescent="0.25">
      <c r="D23" s="27"/>
      <c r="E23" s="155"/>
      <c r="F23" s="156"/>
      <c r="G23" s="123" t="str">
        <f t="shared" si="0"/>
        <v>B</v>
      </c>
    </row>
    <row r="24" spans="4:9" x14ac:dyDescent="0.25">
      <c r="D24" s="27"/>
      <c r="E24" s="155"/>
      <c r="F24" s="156"/>
      <c r="G24" s="123" t="str">
        <f t="shared" si="0"/>
        <v>B</v>
      </c>
    </row>
    <row r="25" spans="4:9" x14ac:dyDescent="0.25">
      <c r="D25" s="27"/>
      <c r="E25" s="155"/>
      <c r="F25" s="156"/>
      <c r="G25" s="123" t="str">
        <f t="shared" si="0"/>
        <v>B</v>
      </c>
    </row>
    <row r="26" spans="4:9" x14ac:dyDescent="0.25">
      <c r="D26" s="27"/>
      <c r="E26" s="155"/>
      <c r="F26" s="156"/>
      <c r="G26" s="123" t="str">
        <f t="shared" si="0"/>
        <v>B</v>
      </c>
    </row>
    <row r="27" spans="4:9" x14ac:dyDescent="0.25">
      <c r="D27" s="28"/>
      <c r="E27" s="28"/>
      <c r="F27" s="29"/>
      <c r="G27" s="25"/>
    </row>
    <row r="28" spans="4:9" x14ac:dyDescent="0.25">
      <c r="D28" s="30">
        <v>2</v>
      </c>
      <c r="E28" s="30" t="str">
        <f>C8</f>
        <v>ÚO Prachatice</v>
      </c>
      <c r="F28" s="29"/>
      <c r="G28" s="25"/>
      <c r="H28" s="11"/>
    </row>
    <row r="29" spans="4:9" x14ac:dyDescent="0.25">
      <c r="D29" s="27" t="s">
        <v>5</v>
      </c>
      <c r="E29" s="27" t="s">
        <v>0</v>
      </c>
      <c r="F29" s="123" t="s">
        <v>86</v>
      </c>
      <c r="G29" s="37" t="s">
        <v>23</v>
      </c>
      <c r="H29" s="11"/>
      <c r="I29" s="20"/>
    </row>
    <row r="30" spans="4:9" x14ac:dyDescent="0.25">
      <c r="D30" s="27">
        <f>D28</f>
        <v>2</v>
      </c>
      <c r="E30" s="155" t="s">
        <v>63</v>
      </c>
      <c r="F30" s="156">
        <v>1987</v>
      </c>
      <c r="G30" s="123" t="str">
        <f>IF(($F$8-F30)&lt;=34,"A","B")</f>
        <v>A</v>
      </c>
      <c r="H30" s="179">
        <v>32121</v>
      </c>
      <c r="I30" s="20"/>
    </row>
    <row r="31" spans="4:9" x14ac:dyDescent="0.25">
      <c r="D31" s="27">
        <f>D30+D4</f>
        <v>9</v>
      </c>
      <c r="E31" s="155" t="s">
        <v>62</v>
      </c>
      <c r="F31" s="156">
        <v>1971</v>
      </c>
      <c r="G31" s="123" t="str">
        <f t="shared" ref="G31:G39" si="1">IF(($F$8-F31)&lt;=34,"A","B")</f>
        <v>B</v>
      </c>
      <c r="H31" s="179">
        <v>26283</v>
      </c>
      <c r="I31" s="20"/>
    </row>
    <row r="32" spans="4:9" x14ac:dyDescent="0.25">
      <c r="D32" s="27">
        <f>D31+D4</f>
        <v>16</v>
      </c>
      <c r="E32" s="155" t="s">
        <v>61</v>
      </c>
      <c r="F32" s="156">
        <v>1974</v>
      </c>
      <c r="G32" s="123" t="str">
        <f t="shared" si="1"/>
        <v>B</v>
      </c>
      <c r="H32" s="179">
        <v>27049</v>
      </c>
      <c r="I32" s="20"/>
    </row>
    <row r="33" spans="4:10" x14ac:dyDescent="0.25">
      <c r="D33" s="27">
        <f>D32+D4</f>
        <v>23</v>
      </c>
      <c r="E33" s="155" t="s">
        <v>60</v>
      </c>
      <c r="F33" s="156">
        <v>1985</v>
      </c>
      <c r="G33" s="123" t="str">
        <f t="shared" si="1"/>
        <v>A</v>
      </c>
      <c r="H33" s="179">
        <v>31195</v>
      </c>
      <c r="I33" s="20"/>
    </row>
    <row r="34" spans="4:10" x14ac:dyDescent="0.25">
      <c r="D34" s="27">
        <f>D33+D4</f>
        <v>30</v>
      </c>
      <c r="E34" s="155" t="s">
        <v>59</v>
      </c>
      <c r="F34" s="156">
        <v>1987</v>
      </c>
      <c r="G34" s="123" t="str">
        <f t="shared" si="1"/>
        <v>A</v>
      </c>
      <c r="H34" s="179">
        <v>31823</v>
      </c>
      <c r="I34" s="20"/>
    </row>
    <row r="35" spans="4:10" x14ac:dyDescent="0.25">
      <c r="D35" s="35"/>
      <c r="E35" s="157"/>
      <c r="F35" s="158"/>
      <c r="G35" s="123" t="str">
        <f t="shared" si="1"/>
        <v>B</v>
      </c>
      <c r="I35" s="20"/>
    </row>
    <row r="36" spans="4:10" x14ac:dyDescent="0.25">
      <c r="D36" s="27"/>
      <c r="E36" s="155"/>
      <c r="F36" s="156"/>
      <c r="G36" s="123" t="str">
        <f t="shared" si="1"/>
        <v>B</v>
      </c>
      <c r="I36" s="20"/>
    </row>
    <row r="37" spans="4:10" x14ac:dyDescent="0.25">
      <c r="D37" s="27"/>
      <c r="E37" s="155"/>
      <c r="F37" s="156"/>
      <c r="G37" s="123" t="str">
        <f t="shared" si="1"/>
        <v>B</v>
      </c>
      <c r="I37" s="20"/>
    </row>
    <row r="38" spans="4:10" x14ac:dyDescent="0.25">
      <c r="D38" s="27"/>
      <c r="E38" s="155"/>
      <c r="F38" s="156"/>
      <c r="G38" s="123" t="str">
        <f t="shared" si="1"/>
        <v>B</v>
      </c>
      <c r="I38" s="20"/>
    </row>
    <row r="39" spans="4:10" x14ac:dyDescent="0.25">
      <c r="D39" s="27"/>
      <c r="E39" s="155"/>
      <c r="F39" s="156"/>
      <c r="G39" s="123" t="str">
        <f t="shared" si="1"/>
        <v>B</v>
      </c>
      <c r="I39" s="10"/>
      <c r="J39" s="10"/>
    </row>
    <row r="40" spans="4:10" x14ac:dyDescent="0.25">
      <c r="D40" s="28"/>
      <c r="E40" s="28"/>
      <c r="F40" s="29"/>
      <c r="G40" s="26"/>
      <c r="I40" s="10"/>
      <c r="J40" s="10"/>
    </row>
    <row r="41" spans="4:10" x14ac:dyDescent="0.25">
      <c r="D41" s="30">
        <v>3</v>
      </c>
      <c r="E41" s="30" t="str">
        <f>C9</f>
        <v>ÚO Český Krumlov</v>
      </c>
      <c r="F41" s="29"/>
      <c r="G41" s="26"/>
      <c r="H41" s="11"/>
      <c r="I41" s="10"/>
      <c r="J41" s="10"/>
    </row>
    <row r="42" spans="4:10" ht="15.75" customHeight="1" x14ac:dyDescent="0.25">
      <c r="D42" s="27" t="s">
        <v>5</v>
      </c>
      <c r="E42" s="27" t="s">
        <v>0</v>
      </c>
      <c r="F42" s="123" t="s">
        <v>86</v>
      </c>
      <c r="G42" s="37" t="s">
        <v>23</v>
      </c>
      <c r="H42" s="11"/>
      <c r="I42" s="10"/>
      <c r="J42" s="10"/>
    </row>
    <row r="43" spans="4:10" ht="15.75" customHeight="1" x14ac:dyDescent="0.25">
      <c r="D43" s="27">
        <f>D41</f>
        <v>3</v>
      </c>
      <c r="E43" s="159" t="s">
        <v>64</v>
      </c>
      <c r="F43" s="156">
        <v>1979</v>
      </c>
      <c r="G43" s="123" t="str">
        <f>IF(($F$8-F43)&lt;=34,"A","B")</f>
        <v>B</v>
      </c>
      <c r="H43" s="179">
        <v>29071</v>
      </c>
      <c r="I43" s="10"/>
      <c r="J43" s="10"/>
    </row>
    <row r="44" spans="4:10" ht="15.75" customHeight="1" x14ac:dyDescent="0.25">
      <c r="D44" s="27">
        <f>D43+D4</f>
        <v>10</v>
      </c>
      <c r="E44" s="159" t="s">
        <v>65</v>
      </c>
      <c r="F44" s="156">
        <v>1983</v>
      </c>
      <c r="G44" s="123" t="str">
        <f t="shared" ref="G44:G52" si="2">IF(($F$8-F44)&lt;=34,"A","B")</f>
        <v>A</v>
      </c>
      <c r="H44" s="179">
        <v>30566</v>
      </c>
      <c r="I44" s="10"/>
      <c r="J44" s="10"/>
    </row>
    <row r="45" spans="4:10" ht="15.75" customHeight="1" x14ac:dyDescent="0.25">
      <c r="D45" s="27">
        <f>D44+D4</f>
        <v>17</v>
      </c>
      <c r="E45" s="159" t="s">
        <v>66</v>
      </c>
      <c r="F45" s="156">
        <v>1984</v>
      </c>
      <c r="G45" s="123" t="str">
        <f t="shared" si="2"/>
        <v>A</v>
      </c>
      <c r="H45" s="179">
        <v>30821</v>
      </c>
      <c r="I45" s="10"/>
      <c r="J45" s="10"/>
    </row>
    <row r="46" spans="4:10" ht="15.75" customHeight="1" x14ac:dyDescent="0.25">
      <c r="D46" s="27">
        <f>D45+D4</f>
        <v>24</v>
      </c>
      <c r="E46" s="159" t="s">
        <v>67</v>
      </c>
      <c r="F46" s="156">
        <v>1987</v>
      </c>
      <c r="G46" s="123" t="str">
        <f t="shared" si="2"/>
        <v>A</v>
      </c>
      <c r="H46" s="179">
        <v>31853</v>
      </c>
      <c r="I46" s="10"/>
      <c r="J46" s="10"/>
    </row>
    <row r="47" spans="4:10" ht="15.75" customHeight="1" x14ac:dyDescent="0.25">
      <c r="D47" s="27">
        <f>D46+D4</f>
        <v>31</v>
      </c>
      <c r="E47" s="159" t="s">
        <v>68</v>
      </c>
      <c r="F47" s="156">
        <v>1979</v>
      </c>
      <c r="G47" s="123" t="str">
        <f t="shared" si="2"/>
        <v>B</v>
      </c>
      <c r="H47" s="179">
        <v>29120</v>
      </c>
      <c r="I47" s="10"/>
      <c r="J47" s="10"/>
    </row>
    <row r="48" spans="4:10" ht="15.75" customHeight="1" x14ac:dyDescent="0.25">
      <c r="D48" s="36"/>
      <c r="E48" s="160"/>
      <c r="F48" s="158"/>
      <c r="G48" s="123" t="str">
        <f t="shared" si="2"/>
        <v>B</v>
      </c>
      <c r="I48" s="10"/>
      <c r="J48" s="10"/>
    </row>
    <row r="49" spans="4:10" ht="15.75" customHeight="1" x14ac:dyDescent="0.25">
      <c r="D49" s="31"/>
      <c r="E49" s="159"/>
      <c r="F49" s="156"/>
      <c r="G49" s="123" t="str">
        <f t="shared" si="2"/>
        <v>B</v>
      </c>
      <c r="I49" s="10"/>
      <c r="J49" s="10"/>
    </row>
    <row r="50" spans="4:10" ht="15.75" customHeight="1" x14ac:dyDescent="0.25">
      <c r="D50" s="31"/>
      <c r="E50" s="159"/>
      <c r="F50" s="156"/>
      <c r="G50" s="123" t="str">
        <f t="shared" si="2"/>
        <v>B</v>
      </c>
      <c r="I50" s="10"/>
      <c r="J50" s="10"/>
    </row>
    <row r="51" spans="4:10" x14ac:dyDescent="0.25">
      <c r="D51" s="31"/>
      <c r="E51" s="155"/>
      <c r="F51" s="161"/>
      <c r="G51" s="123" t="str">
        <f t="shared" si="2"/>
        <v>B</v>
      </c>
      <c r="I51" s="10"/>
      <c r="J51" s="10"/>
    </row>
    <row r="52" spans="4:10" x14ac:dyDescent="0.25">
      <c r="D52" s="31"/>
      <c r="E52" s="155"/>
      <c r="F52" s="161"/>
      <c r="G52" s="123" t="str">
        <f t="shared" si="2"/>
        <v>B</v>
      </c>
      <c r="I52" s="10"/>
      <c r="J52" s="10"/>
    </row>
    <row r="53" spans="4:10" x14ac:dyDescent="0.25">
      <c r="D53" s="28"/>
      <c r="E53" s="28"/>
      <c r="F53" s="29"/>
      <c r="G53" s="25"/>
    </row>
    <row r="54" spans="4:10" x14ac:dyDescent="0.25">
      <c r="D54" s="27">
        <v>4</v>
      </c>
      <c r="E54" s="27" t="str">
        <f>C10</f>
        <v>ÚO Tábor</v>
      </c>
      <c r="F54" s="29"/>
      <c r="G54" s="25"/>
      <c r="H54" s="11"/>
    </row>
    <row r="55" spans="4:10" x14ac:dyDescent="0.25">
      <c r="D55" s="30" t="s">
        <v>5</v>
      </c>
      <c r="E55" s="30" t="s">
        <v>0</v>
      </c>
      <c r="F55" s="123" t="s">
        <v>86</v>
      </c>
      <c r="G55" s="37" t="s">
        <v>23</v>
      </c>
      <c r="H55" s="11"/>
      <c r="I55" s="20"/>
    </row>
    <row r="56" spans="4:10" x14ac:dyDescent="0.25">
      <c r="D56" s="27">
        <f>D54</f>
        <v>4</v>
      </c>
      <c r="E56" s="155" t="s">
        <v>69</v>
      </c>
      <c r="F56" s="156">
        <v>1978</v>
      </c>
      <c r="G56" s="123" t="str">
        <f>IF(($F$8-F56)&lt;=34,"A","B")</f>
        <v>B</v>
      </c>
      <c r="I56" s="20"/>
    </row>
    <row r="57" spans="4:10" x14ac:dyDescent="0.25">
      <c r="D57" s="27">
        <f>D56+D4</f>
        <v>11</v>
      </c>
      <c r="E57" s="155" t="s">
        <v>70</v>
      </c>
      <c r="F57" s="156">
        <v>1975</v>
      </c>
      <c r="G57" s="123" t="str">
        <f t="shared" ref="G57:G65" si="3">IF(($F$8-F57)&lt;=34,"A","B")</f>
        <v>B</v>
      </c>
      <c r="I57" s="20"/>
    </row>
    <row r="58" spans="4:10" x14ac:dyDescent="0.25">
      <c r="D58" s="27">
        <f>D57+D4</f>
        <v>18</v>
      </c>
      <c r="E58" s="155" t="s">
        <v>72</v>
      </c>
      <c r="F58" s="156">
        <v>1987</v>
      </c>
      <c r="G58" s="123" t="str">
        <f t="shared" si="3"/>
        <v>A</v>
      </c>
      <c r="I58" s="20"/>
    </row>
    <row r="59" spans="4:10" x14ac:dyDescent="0.25">
      <c r="D59" s="27">
        <f>D58+D4</f>
        <v>25</v>
      </c>
      <c r="E59" s="155" t="s">
        <v>71</v>
      </c>
      <c r="F59" s="156">
        <v>1982</v>
      </c>
      <c r="G59" s="123" t="str">
        <f t="shared" si="3"/>
        <v>A</v>
      </c>
      <c r="I59" s="20"/>
    </row>
    <row r="60" spans="4:10" x14ac:dyDescent="0.25">
      <c r="D60" s="27">
        <f>D59+D4</f>
        <v>32</v>
      </c>
      <c r="E60" s="155" t="s">
        <v>102</v>
      </c>
      <c r="F60" s="156"/>
      <c r="G60" s="123"/>
      <c r="I60" s="20"/>
    </row>
    <row r="61" spans="4:10" x14ac:dyDescent="0.25">
      <c r="D61" s="35"/>
      <c r="E61" s="157"/>
      <c r="F61" s="158"/>
      <c r="G61" s="123" t="str">
        <f t="shared" si="3"/>
        <v>B</v>
      </c>
      <c r="I61" s="20"/>
    </row>
    <row r="62" spans="4:10" x14ac:dyDescent="0.25">
      <c r="D62" s="27"/>
      <c r="E62" s="155"/>
      <c r="F62" s="156"/>
      <c r="G62" s="123" t="str">
        <f t="shared" si="3"/>
        <v>B</v>
      </c>
      <c r="I62" s="20"/>
    </row>
    <row r="63" spans="4:10" x14ac:dyDescent="0.25">
      <c r="D63" s="27"/>
      <c r="E63" s="155"/>
      <c r="F63" s="156"/>
      <c r="G63" s="123" t="str">
        <f t="shared" si="3"/>
        <v>B</v>
      </c>
      <c r="I63" s="20"/>
    </row>
    <row r="64" spans="4:10" x14ac:dyDescent="0.25">
      <c r="D64" s="27"/>
      <c r="E64" s="155"/>
      <c r="F64" s="156"/>
      <c r="G64" s="123" t="str">
        <f t="shared" si="3"/>
        <v>B</v>
      </c>
      <c r="I64" s="20"/>
    </row>
    <row r="65" spans="4:10" x14ac:dyDescent="0.25">
      <c r="D65" s="27"/>
      <c r="E65" s="155"/>
      <c r="F65" s="156"/>
      <c r="G65" s="123" t="str">
        <f t="shared" si="3"/>
        <v>B</v>
      </c>
    </row>
    <row r="66" spans="4:10" x14ac:dyDescent="0.25">
      <c r="D66" s="28"/>
      <c r="E66" s="28"/>
      <c r="F66" s="29"/>
      <c r="G66" s="25"/>
    </row>
    <row r="67" spans="4:10" x14ac:dyDescent="0.25">
      <c r="D67" s="27">
        <v>5</v>
      </c>
      <c r="E67" s="27" t="str">
        <f>C11</f>
        <v>ÚO Strakonice</v>
      </c>
      <c r="F67" s="29"/>
      <c r="G67" s="25"/>
      <c r="H67" s="11"/>
    </row>
    <row r="68" spans="4:10" x14ac:dyDescent="0.25">
      <c r="D68" s="30" t="s">
        <v>5</v>
      </c>
      <c r="E68" s="30" t="s">
        <v>0</v>
      </c>
      <c r="F68" s="123" t="s">
        <v>86</v>
      </c>
      <c r="G68" s="37" t="s">
        <v>23</v>
      </c>
      <c r="H68" s="11"/>
      <c r="I68" s="20"/>
      <c r="J68" s="20"/>
    </row>
    <row r="69" spans="4:10" x14ac:dyDescent="0.25">
      <c r="D69" s="27">
        <f>D67</f>
        <v>5</v>
      </c>
      <c r="E69" s="155" t="s">
        <v>73</v>
      </c>
      <c r="F69" s="156">
        <v>1975</v>
      </c>
      <c r="G69" s="123" t="str">
        <f>IF(($F$8-F69)&lt;=34,"A","B")</f>
        <v>B</v>
      </c>
      <c r="H69" s="179">
        <v>27463</v>
      </c>
      <c r="I69" s="20"/>
      <c r="J69" s="20"/>
    </row>
    <row r="70" spans="4:10" x14ac:dyDescent="0.25">
      <c r="D70" s="27">
        <f>D69+D4</f>
        <v>12</v>
      </c>
      <c r="E70" s="155" t="s">
        <v>74</v>
      </c>
      <c r="F70" s="156">
        <v>1982</v>
      </c>
      <c r="G70" s="123" t="str">
        <f t="shared" ref="G70:G78" si="4">IF(($F$8-F70)&lt;=34,"A","B")</f>
        <v>A</v>
      </c>
      <c r="H70" s="179">
        <v>30074</v>
      </c>
      <c r="I70" s="20"/>
      <c r="J70" s="20"/>
    </row>
    <row r="71" spans="4:10" x14ac:dyDescent="0.25">
      <c r="D71" s="27">
        <f>D70+D4</f>
        <v>19</v>
      </c>
      <c r="E71" s="155" t="s">
        <v>98</v>
      </c>
      <c r="F71" s="156">
        <v>1976</v>
      </c>
      <c r="G71" s="123" t="str">
        <f t="shared" si="4"/>
        <v>B</v>
      </c>
      <c r="H71" s="179">
        <v>27948</v>
      </c>
      <c r="I71" s="20"/>
      <c r="J71" s="20"/>
    </row>
    <row r="72" spans="4:10" x14ac:dyDescent="0.25">
      <c r="D72" s="27">
        <f>D71+D4</f>
        <v>26</v>
      </c>
      <c r="E72" s="155" t="s">
        <v>75</v>
      </c>
      <c r="F72" s="156">
        <v>1990</v>
      </c>
      <c r="G72" s="123" t="str">
        <f t="shared" si="4"/>
        <v>A</v>
      </c>
      <c r="H72" s="179">
        <v>33138</v>
      </c>
      <c r="I72" s="20"/>
      <c r="J72" s="20"/>
    </row>
    <row r="73" spans="4:10" x14ac:dyDescent="0.25">
      <c r="D73" s="27">
        <f>D72+D4</f>
        <v>33</v>
      </c>
      <c r="E73" s="155" t="s">
        <v>76</v>
      </c>
      <c r="F73" s="156">
        <v>1976</v>
      </c>
      <c r="G73" s="123" t="str">
        <f t="shared" si="4"/>
        <v>B</v>
      </c>
      <c r="H73" s="179">
        <v>27915</v>
      </c>
      <c r="I73" s="20"/>
      <c r="J73" s="20"/>
    </row>
    <row r="74" spans="4:10" x14ac:dyDescent="0.25">
      <c r="D74" s="35"/>
      <c r="E74" s="157"/>
      <c r="F74" s="158"/>
      <c r="G74" s="123" t="str">
        <f t="shared" si="4"/>
        <v>B</v>
      </c>
      <c r="I74" s="20"/>
      <c r="J74" s="20"/>
    </row>
    <row r="75" spans="4:10" x14ac:dyDescent="0.25">
      <c r="D75" s="27"/>
      <c r="E75" s="155"/>
      <c r="F75" s="156"/>
      <c r="G75" s="123" t="str">
        <f t="shared" si="4"/>
        <v>B</v>
      </c>
      <c r="I75" s="20"/>
      <c r="J75" s="20"/>
    </row>
    <row r="76" spans="4:10" x14ac:dyDescent="0.25">
      <c r="D76" s="27"/>
      <c r="E76" s="155"/>
      <c r="F76" s="156"/>
      <c r="G76" s="123" t="str">
        <f t="shared" si="4"/>
        <v>B</v>
      </c>
      <c r="I76" s="20"/>
      <c r="J76" s="20"/>
    </row>
    <row r="77" spans="4:10" x14ac:dyDescent="0.25">
      <c r="D77" s="27"/>
      <c r="E77" s="155"/>
      <c r="F77" s="156"/>
      <c r="G77" s="123" t="str">
        <f t="shared" si="4"/>
        <v>B</v>
      </c>
      <c r="I77" s="20"/>
      <c r="J77" s="20"/>
    </row>
    <row r="78" spans="4:10" x14ac:dyDescent="0.25">
      <c r="D78" s="27"/>
      <c r="E78" s="155"/>
      <c r="F78" s="156"/>
      <c r="G78" s="123" t="str">
        <f t="shared" si="4"/>
        <v>B</v>
      </c>
      <c r="I78" s="20"/>
      <c r="J78" s="20"/>
    </row>
    <row r="79" spans="4:10" x14ac:dyDescent="0.25">
      <c r="D79" s="28"/>
      <c r="E79" s="28"/>
      <c r="F79" s="29"/>
      <c r="G79" s="26"/>
      <c r="I79" s="20"/>
      <c r="J79" s="20"/>
    </row>
    <row r="80" spans="4:10" x14ac:dyDescent="0.25">
      <c r="D80" s="27">
        <v>6</v>
      </c>
      <c r="E80" s="27" t="str">
        <f>C12</f>
        <v>ÚO Jindřichův Hradec</v>
      </c>
      <c r="F80" s="29"/>
      <c r="G80" s="25"/>
      <c r="H80" s="11"/>
    </row>
    <row r="81" spans="4:8" x14ac:dyDescent="0.25">
      <c r="D81" s="30" t="s">
        <v>5</v>
      </c>
      <c r="E81" s="30" t="s">
        <v>0</v>
      </c>
      <c r="F81" s="123" t="s">
        <v>86</v>
      </c>
      <c r="G81" s="37" t="s">
        <v>23</v>
      </c>
      <c r="H81" s="11"/>
    </row>
    <row r="82" spans="4:8" x14ac:dyDescent="0.25">
      <c r="D82" s="27">
        <f>D80</f>
        <v>6</v>
      </c>
      <c r="E82" s="155" t="s">
        <v>77</v>
      </c>
      <c r="F82" s="156">
        <v>1984</v>
      </c>
      <c r="G82" s="123" t="str">
        <f>IF(($F$8-F82)&lt;=34,"A","B")</f>
        <v>A</v>
      </c>
    </row>
    <row r="83" spans="4:8" x14ac:dyDescent="0.25">
      <c r="D83" s="27">
        <f>D82+D4</f>
        <v>13</v>
      </c>
      <c r="E83" s="155" t="s">
        <v>78</v>
      </c>
      <c r="F83" s="156">
        <v>1988</v>
      </c>
      <c r="G83" s="123" t="str">
        <f t="shared" ref="G83:G91" si="5">IF(($F$8-F83)&lt;=34,"A","B")</f>
        <v>A</v>
      </c>
    </row>
    <row r="84" spans="4:8" x14ac:dyDescent="0.25">
      <c r="D84" s="27">
        <f>D83+D4</f>
        <v>20</v>
      </c>
      <c r="E84" s="155" t="s">
        <v>79</v>
      </c>
      <c r="F84" s="156">
        <v>1986</v>
      </c>
      <c r="G84" s="123" t="str">
        <f t="shared" si="5"/>
        <v>A</v>
      </c>
    </row>
    <row r="85" spans="4:8" x14ac:dyDescent="0.25">
      <c r="D85" s="27">
        <f>D84+D4</f>
        <v>27</v>
      </c>
      <c r="E85" s="155" t="s">
        <v>80</v>
      </c>
      <c r="F85" s="156">
        <v>1986</v>
      </c>
      <c r="G85" s="123" t="str">
        <f t="shared" si="5"/>
        <v>A</v>
      </c>
    </row>
    <row r="86" spans="4:8" x14ac:dyDescent="0.25">
      <c r="D86" s="27">
        <f>D85+D4</f>
        <v>34</v>
      </c>
      <c r="E86" s="155" t="s">
        <v>81</v>
      </c>
      <c r="F86" s="156">
        <v>1990</v>
      </c>
      <c r="G86" s="123" t="str">
        <f t="shared" si="5"/>
        <v>A</v>
      </c>
    </row>
    <row r="87" spans="4:8" x14ac:dyDescent="0.25">
      <c r="D87" s="35"/>
      <c r="E87" s="157"/>
      <c r="F87" s="158"/>
      <c r="G87" s="123" t="str">
        <f t="shared" si="5"/>
        <v>B</v>
      </c>
    </row>
    <row r="88" spans="4:8" x14ac:dyDescent="0.25">
      <c r="D88" s="27"/>
      <c r="E88" s="155"/>
      <c r="F88" s="156"/>
      <c r="G88" s="123" t="str">
        <f t="shared" si="5"/>
        <v>B</v>
      </c>
    </row>
    <row r="89" spans="4:8" x14ac:dyDescent="0.25">
      <c r="D89" s="27"/>
      <c r="E89" s="155"/>
      <c r="F89" s="156"/>
      <c r="G89" s="123" t="str">
        <f t="shared" si="5"/>
        <v>B</v>
      </c>
    </row>
    <row r="90" spans="4:8" x14ac:dyDescent="0.25">
      <c r="D90" s="27"/>
      <c r="E90" s="155"/>
      <c r="F90" s="156"/>
      <c r="G90" s="123" t="str">
        <f t="shared" si="5"/>
        <v>B</v>
      </c>
    </row>
    <row r="91" spans="4:8" x14ac:dyDescent="0.25">
      <c r="D91" s="27"/>
      <c r="E91" s="155"/>
      <c r="F91" s="156"/>
      <c r="G91" s="123" t="str">
        <f t="shared" si="5"/>
        <v>B</v>
      </c>
    </row>
    <row r="92" spans="4:8" x14ac:dyDescent="0.25">
      <c r="D92" s="28"/>
      <c r="E92" s="28"/>
      <c r="F92" s="29"/>
      <c r="G92" s="25"/>
    </row>
    <row r="93" spans="4:8" x14ac:dyDescent="0.25">
      <c r="D93" s="27">
        <v>7</v>
      </c>
      <c r="E93" s="27" t="str">
        <f>C13</f>
        <v>ÚO Písek</v>
      </c>
      <c r="F93" s="29"/>
      <c r="G93" s="25"/>
      <c r="H93" s="11"/>
    </row>
    <row r="94" spans="4:8" x14ac:dyDescent="0.25">
      <c r="D94" s="30" t="s">
        <v>5</v>
      </c>
      <c r="E94" s="30" t="s">
        <v>0</v>
      </c>
      <c r="F94" s="123" t="s">
        <v>86</v>
      </c>
      <c r="G94" s="37" t="s">
        <v>23</v>
      </c>
      <c r="H94" s="11"/>
    </row>
    <row r="95" spans="4:8" x14ac:dyDescent="0.25">
      <c r="D95" s="27">
        <f>D93</f>
        <v>7</v>
      </c>
      <c r="E95" s="155" t="s">
        <v>82</v>
      </c>
      <c r="F95" s="156">
        <v>1979</v>
      </c>
      <c r="G95" s="123" t="str">
        <f>IF(($F$8-F95)&lt;=34,"A","B")</f>
        <v>B</v>
      </c>
      <c r="H95" s="179">
        <v>28872</v>
      </c>
    </row>
    <row r="96" spans="4:8" x14ac:dyDescent="0.25">
      <c r="D96" s="27">
        <f>D95+D4</f>
        <v>14</v>
      </c>
      <c r="E96" s="155" t="s">
        <v>83</v>
      </c>
      <c r="F96" s="156">
        <v>1979</v>
      </c>
      <c r="G96" s="123" t="str">
        <f t="shared" ref="G96:G104" si="6">IF(($F$8-F96)&lt;=34,"A","B")</f>
        <v>B</v>
      </c>
      <c r="H96" s="179">
        <v>28871</v>
      </c>
    </row>
    <row r="97" spans="4:8" x14ac:dyDescent="0.25">
      <c r="D97" s="27">
        <f>D96+D4</f>
        <v>21</v>
      </c>
      <c r="E97" s="155" t="s">
        <v>84</v>
      </c>
      <c r="F97" s="156">
        <v>1989</v>
      </c>
      <c r="G97" s="123" t="str">
        <f t="shared" si="6"/>
        <v>A</v>
      </c>
      <c r="H97" s="179">
        <v>32821</v>
      </c>
    </row>
    <row r="98" spans="4:8" x14ac:dyDescent="0.25">
      <c r="D98" s="27">
        <f>D97+D4</f>
        <v>28</v>
      </c>
      <c r="E98" s="155" t="s">
        <v>85</v>
      </c>
      <c r="F98" s="156">
        <v>1985</v>
      </c>
      <c r="G98" s="123" t="str">
        <f t="shared" si="6"/>
        <v>A</v>
      </c>
      <c r="H98" s="179">
        <v>32231</v>
      </c>
    </row>
    <row r="99" spans="4:8" x14ac:dyDescent="0.25">
      <c r="D99" s="27">
        <f>D98+D4</f>
        <v>35</v>
      </c>
      <c r="E99" s="155" t="s">
        <v>102</v>
      </c>
      <c r="F99" s="156"/>
      <c r="G99" s="123"/>
      <c r="H99" s="179">
        <v>31215</v>
      </c>
    </row>
    <row r="100" spans="4:8" x14ac:dyDescent="0.25">
      <c r="D100" s="35"/>
      <c r="E100" s="155"/>
      <c r="F100" s="156"/>
      <c r="G100" s="123" t="str">
        <f t="shared" si="6"/>
        <v>B</v>
      </c>
    </row>
    <row r="101" spans="4:8" x14ac:dyDescent="0.25">
      <c r="D101" s="27"/>
      <c r="E101" s="155"/>
      <c r="F101" s="156"/>
      <c r="G101" s="123" t="str">
        <f t="shared" si="6"/>
        <v>B</v>
      </c>
    </row>
    <row r="102" spans="4:8" x14ac:dyDescent="0.25">
      <c r="D102" s="27"/>
      <c r="E102" s="155"/>
      <c r="F102" s="156"/>
      <c r="G102" s="123" t="str">
        <f t="shared" si="6"/>
        <v>B</v>
      </c>
    </row>
    <row r="103" spans="4:8" x14ac:dyDescent="0.25">
      <c r="D103" s="27"/>
      <c r="E103" s="155"/>
      <c r="F103" s="156"/>
      <c r="G103" s="123" t="str">
        <f t="shared" si="6"/>
        <v>B</v>
      </c>
    </row>
    <row r="104" spans="4:8" x14ac:dyDescent="0.25">
      <c r="D104" s="27"/>
      <c r="E104" s="155"/>
      <c r="F104" s="156"/>
      <c r="G104" s="123" t="str">
        <f t="shared" si="6"/>
        <v>B</v>
      </c>
    </row>
    <row r="106" spans="4:8" x14ac:dyDescent="0.25">
      <c r="D106" s="11"/>
      <c r="E106" s="11"/>
    </row>
    <row r="107" spans="4:8" x14ac:dyDescent="0.25">
      <c r="D107" s="11"/>
      <c r="E107" s="11"/>
    </row>
    <row r="108" spans="4:8" x14ac:dyDescent="0.25">
      <c r="D108" s="11"/>
      <c r="E108" s="10"/>
    </row>
    <row r="109" spans="4:8" x14ac:dyDescent="0.25">
      <c r="D109" s="11"/>
      <c r="E109" s="10"/>
    </row>
    <row r="110" spans="4:8" x14ac:dyDescent="0.25">
      <c r="D110" s="11"/>
      <c r="E110" s="10"/>
    </row>
    <row r="111" spans="4:8" x14ac:dyDescent="0.25">
      <c r="D111" s="11"/>
      <c r="E111" s="10"/>
    </row>
    <row r="112" spans="4:8" x14ac:dyDescent="0.25">
      <c r="D112" s="11"/>
      <c r="E112" s="10"/>
    </row>
    <row r="113" spans="4:5" x14ac:dyDescent="0.25">
      <c r="D113" s="11"/>
      <c r="E113" s="10"/>
    </row>
    <row r="114" spans="4:5" x14ac:dyDescent="0.25">
      <c r="D114" s="11"/>
      <c r="E114" s="10"/>
    </row>
    <row r="115" spans="4:5" x14ac:dyDescent="0.25">
      <c r="D115" s="11"/>
      <c r="E115" s="10"/>
    </row>
    <row r="116" spans="4:5" x14ac:dyDescent="0.25">
      <c r="D116" s="11"/>
      <c r="E116" s="10"/>
    </row>
    <row r="117" spans="4:5" x14ac:dyDescent="0.25">
      <c r="D117" s="11"/>
      <c r="E117" s="10"/>
    </row>
    <row r="118" spans="4:5" x14ac:dyDescent="0.25">
      <c r="D118" s="10"/>
      <c r="E118" s="10"/>
    </row>
    <row r="119" spans="4:5" x14ac:dyDescent="0.25">
      <c r="D119" s="11"/>
      <c r="E119" s="11"/>
    </row>
    <row r="120" spans="4:5" x14ac:dyDescent="0.25">
      <c r="D120" s="11"/>
      <c r="E120" s="11"/>
    </row>
    <row r="121" spans="4:5" x14ac:dyDescent="0.25">
      <c r="D121" s="11"/>
      <c r="E121" s="10"/>
    </row>
    <row r="122" spans="4:5" x14ac:dyDescent="0.25">
      <c r="D122" s="11"/>
      <c r="E122" s="10"/>
    </row>
    <row r="123" spans="4:5" x14ac:dyDescent="0.25">
      <c r="D123" s="11"/>
      <c r="E123" s="10"/>
    </row>
    <row r="124" spans="4:5" x14ac:dyDescent="0.25">
      <c r="D124" s="11"/>
      <c r="E124" s="10"/>
    </row>
    <row r="125" spans="4:5" x14ac:dyDescent="0.25">
      <c r="D125" s="11"/>
      <c r="E125" s="10"/>
    </row>
    <row r="126" spans="4:5" x14ac:dyDescent="0.25">
      <c r="D126" s="11"/>
      <c r="E126" s="10"/>
    </row>
    <row r="127" spans="4:5" x14ac:dyDescent="0.25">
      <c r="D127" s="11"/>
      <c r="E127" s="10"/>
    </row>
    <row r="128" spans="4:5" x14ac:dyDescent="0.25">
      <c r="D128" s="11"/>
      <c r="E128" s="10"/>
    </row>
    <row r="129" spans="4:5" x14ac:dyDescent="0.25">
      <c r="D129" s="11"/>
      <c r="E129" s="10"/>
    </row>
    <row r="130" spans="4:5" x14ac:dyDescent="0.25">
      <c r="D130" s="11"/>
      <c r="E130" s="10"/>
    </row>
    <row r="131" spans="4:5" x14ac:dyDescent="0.25">
      <c r="D131" s="10"/>
      <c r="E131" s="10"/>
    </row>
    <row r="132" spans="4:5" x14ac:dyDescent="0.25">
      <c r="D132" s="11"/>
      <c r="E132" s="11"/>
    </row>
    <row r="133" spans="4:5" x14ac:dyDescent="0.25">
      <c r="D133" s="11"/>
      <c r="E133" s="11"/>
    </row>
    <row r="134" spans="4:5" x14ac:dyDescent="0.25">
      <c r="D134" s="11"/>
      <c r="E134" s="10"/>
    </row>
    <row r="135" spans="4:5" x14ac:dyDescent="0.25">
      <c r="D135" s="11"/>
      <c r="E135" s="10"/>
    </row>
    <row r="136" spans="4:5" x14ac:dyDescent="0.25">
      <c r="D136" s="11"/>
      <c r="E136" s="10"/>
    </row>
    <row r="137" spans="4:5" x14ac:dyDescent="0.25">
      <c r="D137" s="11"/>
      <c r="E137" s="10"/>
    </row>
    <row r="138" spans="4:5" x14ac:dyDescent="0.25">
      <c r="D138" s="11"/>
      <c r="E138" s="10"/>
    </row>
    <row r="139" spans="4:5" x14ac:dyDescent="0.25">
      <c r="D139" s="11"/>
      <c r="E139" s="10"/>
    </row>
    <row r="140" spans="4:5" x14ac:dyDescent="0.25">
      <c r="D140" s="11"/>
      <c r="E140" s="10"/>
    </row>
    <row r="141" spans="4:5" x14ac:dyDescent="0.25">
      <c r="D141" s="11"/>
      <c r="E141" s="10"/>
    </row>
    <row r="142" spans="4:5" x14ac:dyDescent="0.25">
      <c r="D142" s="11"/>
      <c r="E142" s="10"/>
    </row>
    <row r="143" spans="4:5" x14ac:dyDescent="0.25">
      <c r="D143" s="11"/>
      <c r="E143" s="10"/>
    </row>
  </sheetData>
  <mergeCells count="2">
    <mergeCell ref="B6:C6"/>
    <mergeCell ref="E6:E7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64" customWidth="1"/>
    <col min="2" max="2" width="37.28515625" customWidth="1"/>
    <col min="3" max="3" width="24.5703125" customWidth="1"/>
    <col min="4" max="4" width="25.85546875" customWidth="1"/>
  </cols>
  <sheetData>
    <row r="1" spans="1:9" ht="12.75" customHeight="1" x14ac:dyDescent="0.2">
      <c r="A1" s="226" t="s">
        <v>24</v>
      </c>
      <c r="B1" s="249"/>
      <c r="C1" s="249"/>
      <c r="D1" s="250"/>
      <c r="E1" s="182"/>
      <c r="F1" s="182"/>
      <c r="G1" s="182"/>
      <c r="H1" s="182"/>
      <c r="I1" s="182"/>
    </row>
    <row r="2" spans="1:9" ht="15.75" customHeight="1" x14ac:dyDescent="0.2">
      <c r="A2" s="251"/>
      <c r="B2" s="252"/>
      <c r="C2" s="252"/>
      <c r="D2" s="253"/>
      <c r="E2" s="182"/>
      <c r="F2" s="182"/>
      <c r="G2" s="182"/>
      <c r="H2" s="182"/>
      <c r="I2" s="182"/>
    </row>
    <row r="3" spans="1:9" ht="36.75" customHeight="1" x14ac:dyDescent="0.2">
      <c r="A3" s="220" t="s">
        <v>95</v>
      </c>
      <c r="B3" s="254"/>
      <c r="C3" s="254"/>
      <c r="D3" s="255"/>
      <c r="E3" s="180"/>
      <c r="F3" s="180"/>
      <c r="G3" s="180"/>
      <c r="H3" s="180"/>
      <c r="I3" s="181"/>
    </row>
    <row r="4" spans="1:9" ht="3" customHeight="1" thickBot="1" x14ac:dyDescent="0.25">
      <c r="A4" s="256"/>
      <c r="B4" s="257"/>
      <c r="C4" s="257"/>
      <c r="D4" s="258"/>
      <c r="E4" s="180"/>
      <c r="F4" s="180"/>
      <c r="G4" s="180"/>
      <c r="H4" s="180"/>
      <c r="I4" s="181"/>
    </row>
    <row r="5" spans="1:9" ht="92.25" thickBot="1" x14ac:dyDescent="0.25">
      <c r="A5" s="206" t="s">
        <v>88</v>
      </c>
      <c r="B5" s="207" t="s">
        <v>89</v>
      </c>
      <c r="C5" s="206" t="s">
        <v>90</v>
      </c>
      <c r="D5" s="206" t="s">
        <v>91</v>
      </c>
    </row>
    <row r="6" spans="1:9" ht="45.75" x14ac:dyDescent="0.2">
      <c r="A6" s="189" t="s">
        <v>54</v>
      </c>
      <c r="B6" s="190"/>
      <c r="C6" s="190"/>
      <c r="D6" s="191"/>
    </row>
    <row r="7" spans="1:9" ht="45.75" x14ac:dyDescent="0.2">
      <c r="A7" s="184" t="s">
        <v>8</v>
      </c>
      <c r="B7" s="183"/>
      <c r="C7" s="183"/>
      <c r="D7" s="185"/>
    </row>
    <row r="8" spans="1:9" ht="45.75" x14ac:dyDescent="0.2">
      <c r="A8" s="184" t="s">
        <v>9</v>
      </c>
      <c r="B8" s="183"/>
      <c r="C8" s="183"/>
      <c r="D8" s="185"/>
    </row>
    <row r="9" spans="1:9" ht="45.75" x14ac:dyDescent="0.2">
      <c r="A9" s="184" t="s">
        <v>11</v>
      </c>
      <c r="B9" s="183"/>
      <c r="C9" s="183"/>
      <c r="D9" s="185"/>
    </row>
    <row r="10" spans="1:9" ht="45.75" x14ac:dyDescent="0.2">
      <c r="A10" s="184" t="s">
        <v>7</v>
      </c>
      <c r="B10" s="183"/>
      <c r="C10" s="183"/>
      <c r="D10" s="185"/>
    </row>
    <row r="11" spans="1:9" ht="45.75" x14ac:dyDescent="0.2">
      <c r="A11" s="184" t="s">
        <v>10</v>
      </c>
      <c r="B11" s="183"/>
      <c r="C11" s="183"/>
      <c r="D11" s="185"/>
    </row>
    <row r="12" spans="1:9" ht="45.75" x14ac:dyDescent="0.2">
      <c r="A12" s="184" t="s">
        <v>92</v>
      </c>
      <c r="B12" s="183"/>
      <c r="C12" s="183"/>
      <c r="D12" s="185"/>
    </row>
    <row r="13" spans="1:9" ht="45.75" x14ac:dyDescent="0.2">
      <c r="A13" s="184" t="s">
        <v>93</v>
      </c>
      <c r="B13" s="183"/>
      <c r="C13" s="183"/>
      <c r="D13" s="185"/>
    </row>
    <row r="14" spans="1:9" ht="46.5" thickBot="1" x14ac:dyDescent="0.25">
      <c r="A14" s="186" t="s">
        <v>94</v>
      </c>
      <c r="B14" s="187"/>
      <c r="C14" s="187"/>
      <c r="D14" s="188"/>
    </row>
  </sheetData>
  <mergeCells count="2">
    <mergeCell ref="A1:D2"/>
    <mergeCell ref="A3:D4"/>
  </mergeCells>
  <pageMargins left="0.7" right="0.7" top="0.78740157499999996" bottom="0.78740157499999996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topLeftCell="A18" zoomScaleNormal="100" zoomScaleSheetLayoutView="100" workbookViewId="0">
      <selection activeCell="J27" sqref="J27"/>
    </sheetView>
  </sheetViews>
  <sheetFormatPr defaultRowHeight="12.75" x14ac:dyDescent="0.2"/>
  <cols>
    <col min="1" max="1" width="9.140625" style="5"/>
    <col min="2" max="2" width="0.85546875" style="5" customWidth="1"/>
    <col min="3" max="3" width="6.42578125" style="5" customWidth="1"/>
    <col min="4" max="4" width="31.5703125" style="5" customWidth="1"/>
    <col min="5" max="5" width="19.5703125" style="5" customWidth="1"/>
    <col min="6" max="7" width="9.140625" style="5"/>
    <col min="8" max="8" width="9.85546875" style="5" customWidth="1"/>
    <col min="9" max="12" width="9.140625" style="5"/>
    <col min="13" max="17" width="7.85546875" style="5" customWidth="1"/>
    <col min="18" max="16384" width="9.140625" style="5"/>
  </cols>
  <sheetData>
    <row r="1" spans="1:17" ht="18.75" customHeight="1" thickBot="1" x14ac:dyDescent="0.25">
      <c r="A1" s="216" t="s">
        <v>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7" ht="21" customHeight="1" thickBot="1" x14ac:dyDescent="0.25">
      <c r="A2" s="217" t="s">
        <v>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7" ht="39" customHeight="1" thickBot="1" x14ac:dyDescent="0.25">
      <c r="A3" s="79" t="s">
        <v>1</v>
      </c>
      <c r="B3" s="52"/>
      <c r="C3" s="80" t="s">
        <v>3</v>
      </c>
      <c r="D3" s="80" t="s">
        <v>0</v>
      </c>
      <c r="E3" s="80" t="s">
        <v>2</v>
      </c>
      <c r="F3" s="81" t="s">
        <v>86</v>
      </c>
      <c r="G3" s="79" t="s">
        <v>23</v>
      </c>
      <c r="H3" s="80" t="s">
        <v>26</v>
      </c>
      <c r="I3" s="82" t="s">
        <v>27</v>
      </c>
      <c r="J3" s="82" t="s">
        <v>28</v>
      </c>
      <c r="K3" s="82" t="s">
        <v>29</v>
      </c>
      <c r="L3" s="106" t="s">
        <v>30</v>
      </c>
      <c r="M3" s="126" t="s">
        <v>47</v>
      </c>
      <c r="N3" s="126" t="s">
        <v>51</v>
      </c>
      <c r="O3" s="126" t="s">
        <v>52</v>
      </c>
      <c r="P3" s="126" t="s">
        <v>53</v>
      </c>
      <c r="Q3" s="126" t="s">
        <v>48</v>
      </c>
    </row>
    <row r="4" spans="1:17" ht="15.75" customHeight="1" thickBot="1" x14ac:dyDescent="0.25">
      <c r="A4" s="4">
        <f>RANK(L4,$L$4:$L$38,1)</f>
        <v>24</v>
      </c>
      <c r="C4" s="1">
        <v>1</v>
      </c>
      <c r="D4" s="12" t="str">
        <f>Startovky!C4</f>
        <v>Lukáš Kraus</v>
      </c>
      <c r="E4" s="42" t="str">
        <f>Startovky!D4</f>
        <v>ÚO České Budějovice</v>
      </c>
      <c r="F4" s="43">
        <f>Startovky!E4</f>
        <v>1984</v>
      </c>
      <c r="G4" s="43" t="str">
        <f>Startovky!F4</f>
        <v>A</v>
      </c>
      <c r="H4" s="83">
        <f>Z_úsek1!$J6</f>
        <v>1.7981481481481481E-3</v>
      </c>
      <c r="I4" s="83">
        <f>Z_úsek2!$J6</f>
        <v>1.9652199074074077E-3</v>
      </c>
      <c r="J4" s="83">
        <f>Z_úsek3!$J6</f>
        <v>1.5888310185185185E-3</v>
      </c>
      <c r="K4" s="83">
        <f>Z_úsek4!$J6</f>
        <v>1.4162037037037036E-3</v>
      </c>
      <c r="L4" s="259">
        <f>IF(H4="DNF","DNF",IF(I4="DNF","DNF",IF(J4="DNF","DNF",IF(K4="DNF","DNF",SUM(H4:K4)))))</f>
        <v>6.7684027777777777E-3</v>
      </c>
      <c r="M4" s="107">
        <f>RANK(H4,$H$4:$H$38,1)</f>
        <v>28</v>
      </c>
      <c r="N4" s="108">
        <f>RANK(I4,$I$4:$I$38,1)</f>
        <v>21</v>
      </c>
      <c r="O4" s="108">
        <f>RANK(J4,$J$4:$J$38,1)</f>
        <v>28</v>
      </c>
      <c r="P4" s="108">
        <f>RANK(K4,$K$4:$K$38,1)</f>
        <v>22</v>
      </c>
      <c r="Q4" s="109">
        <f>RANK(L4,$L$4:$L$38,1)</f>
        <v>24</v>
      </c>
    </row>
    <row r="5" spans="1:17" ht="15.75" customHeight="1" thickBot="1" x14ac:dyDescent="0.25">
      <c r="A5" s="4">
        <f t="shared" ref="A5:A38" si="0">RANK(L5,$L$4:$L$38,1)</f>
        <v>31</v>
      </c>
      <c r="C5" s="13">
        <v>2</v>
      </c>
      <c r="D5" s="15" t="str">
        <f>Startovky!C5</f>
        <v>Milan Zaunmuller ml.</v>
      </c>
      <c r="E5" s="21" t="str">
        <f>Startovky!D5</f>
        <v>ÚO Prachatice</v>
      </c>
      <c r="F5" s="32">
        <f>Startovky!E5</f>
        <v>1987</v>
      </c>
      <c r="G5" s="32" t="str">
        <f>Startovky!F5</f>
        <v>A</v>
      </c>
      <c r="H5" s="84">
        <f>Z_úsek1!$J7</f>
        <v>1.8697916666666667E-3</v>
      </c>
      <c r="I5" s="84">
        <f>Z_úsek2!$J7</f>
        <v>2.1810185185185188E-3</v>
      </c>
      <c r="J5" s="84">
        <f>Z_úsek3!$J7</f>
        <v>2.2359953703703704E-3</v>
      </c>
      <c r="K5" s="84">
        <f>Z_úsek4!$J7</f>
        <v>2.8748842592592593E-3</v>
      </c>
      <c r="L5" s="260">
        <f t="shared" ref="L5:L38" si="1">IF(H5="DNF","DNF",IF(I5="DNF","DNF",IF(J5="DNF","DNF",IF(K5="DNF","DNF",SUM(H5:K5)))))</f>
        <v>9.1616898148148152E-3</v>
      </c>
      <c r="M5" s="110">
        <f t="shared" ref="M5:M38" si="2">RANK(H5,$H$4:$H$38,1)</f>
        <v>30</v>
      </c>
      <c r="N5" s="86">
        <f t="shared" ref="N5:N38" si="3">RANK(I5,$I$4:$I$38,1)</f>
        <v>30</v>
      </c>
      <c r="O5" s="86">
        <f t="shared" ref="O5:O38" si="4">RANK(J5,$J$4:$J$38,1)</f>
        <v>32</v>
      </c>
      <c r="P5" s="86">
        <f t="shared" ref="P5:P38" si="5">RANK(K5,$K$4:$K$38,1)</f>
        <v>30</v>
      </c>
      <c r="Q5" s="88">
        <f t="shared" ref="Q5:Q38" si="6">RANK(L5,$L$4:$L$38,1)</f>
        <v>31</v>
      </c>
    </row>
    <row r="6" spans="1:17" ht="15.75" customHeight="1" thickBot="1" x14ac:dyDescent="0.25">
      <c r="A6" s="4">
        <f t="shared" si="0"/>
        <v>20</v>
      </c>
      <c r="C6" s="13">
        <v>3</v>
      </c>
      <c r="D6" s="15" t="str">
        <f>Startovky!C6</f>
        <v>Pavel Vejvara</v>
      </c>
      <c r="E6" s="21" t="str">
        <f>Startovky!D6</f>
        <v>ÚO Český Krumlov</v>
      </c>
      <c r="F6" s="32">
        <f>Startovky!E6</f>
        <v>1979</v>
      </c>
      <c r="G6" s="32" t="str">
        <f>Startovky!F6</f>
        <v>B</v>
      </c>
      <c r="H6" s="84">
        <f>Z_úsek1!$J8</f>
        <v>1.4073495370370372E-3</v>
      </c>
      <c r="I6" s="84">
        <f>Z_úsek2!$J8</f>
        <v>1.8646990740740742E-3</v>
      </c>
      <c r="J6" s="84">
        <f>Z_úsek3!$J8</f>
        <v>2.1855902777777776E-3</v>
      </c>
      <c r="K6" s="84">
        <f>Z_úsek4!$J8</f>
        <v>1.0921296296296295E-3</v>
      </c>
      <c r="L6" s="260">
        <f t="shared" si="1"/>
        <v>6.5497685185185181E-3</v>
      </c>
      <c r="M6" s="110">
        <f t="shared" si="2"/>
        <v>16</v>
      </c>
      <c r="N6" s="86">
        <f t="shared" si="3"/>
        <v>18</v>
      </c>
      <c r="O6" s="86">
        <f t="shared" si="4"/>
        <v>30</v>
      </c>
      <c r="P6" s="86">
        <f t="shared" si="5"/>
        <v>14</v>
      </c>
      <c r="Q6" s="88">
        <f t="shared" si="6"/>
        <v>20</v>
      </c>
    </row>
    <row r="7" spans="1:17" ht="15.75" customHeight="1" thickBot="1" x14ac:dyDescent="0.25">
      <c r="A7" s="4">
        <f t="shared" si="0"/>
        <v>7</v>
      </c>
      <c r="C7" s="13">
        <v>4</v>
      </c>
      <c r="D7" s="15" t="str">
        <f>Startovky!C7</f>
        <v>Petr Benda</v>
      </c>
      <c r="E7" s="21" t="str">
        <f>Startovky!D7</f>
        <v>ÚO Tábor</v>
      </c>
      <c r="F7" s="32">
        <f>Startovky!E7</f>
        <v>1978</v>
      </c>
      <c r="G7" s="32" t="str">
        <f>Startovky!F7</f>
        <v>B</v>
      </c>
      <c r="H7" s="84">
        <f>Z_úsek1!$J9</f>
        <v>1.0590856481481482E-3</v>
      </c>
      <c r="I7" s="84">
        <f>Z_úsek2!$J9</f>
        <v>1.4852430555555556E-3</v>
      </c>
      <c r="J7" s="84">
        <f>Z_úsek3!$J9</f>
        <v>1.0953124999999999E-3</v>
      </c>
      <c r="K7" s="84">
        <f>Z_úsek4!$J9</f>
        <v>8.9739583333333327E-4</v>
      </c>
      <c r="L7" s="260">
        <f t="shared" si="1"/>
        <v>4.5370370370370373E-3</v>
      </c>
      <c r="M7" s="110">
        <f t="shared" si="2"/>
        <v>4</v>
      </c>
      <c r="N7" s="86">
        <f t="shared" si="3"/>
        <v>5</v>
      </c>
      <c r="O7" s="86">
        <f t="shared" si="4"/>
        <v>11</v>
      </c>
      <c r="P7" s="86">
        <f t="shared" si="5"/>
        <v>8</v>
      </c>
      <c r="Q7" s="88">
        <f t="shared" si="6"/>
        <v>7</v>
      </c>
    </row>
    <row r="8" spans="1:17" ht="15.75" customHeight="1" thickBot="1" x14ac:dyDescent="0.25">
      <c r="A8" s="4">
        <f t="shared" si="0"/>
        <v>18</v>
      </c>
      <c r="C8" s="13">
        <v>5</v>
      </c>
      <c r="D8" s="15" t="str">
        <f>Startovky!C8</f>
        <v>Karel Sokol</v>
      </c>
      <c r="E8" s="21" t="str">
        <f>Startovky!D8</f>
        <v>ÚO Strakonice</v>
      </c>
      <c r="F8" s="32">
        <f>Startovky!E8</f>
        <v>1975</v>
      </c>
      <c r="G8" s="32" t="str">
        <f>Startovky!F8</f>
        <v>B</v>
      </c>
      <c r="H8" s="84">
        <f>Z_úsek1!$J10</f>
        <v>1.665798611111111E-3</v>
      </c>
      <c r="I8" s="84">
        <f>Z_úsek2!$J10</f>
        <v>1.910011574074074E-3</v>
      </c>
      <c r="J8" s="84">
        <f>Z_úsek3!$J10</f>
        <v>1.3394675925925926E-3</v>
      </c>
      <c r="K8" s="84">
        <f>Z_úsek4!$J10</f>
        <v>1.0704282407407407E-3</v>
      </c>
      <c r="L8" s="260">
        <f t="shared" si="1"/>
        <v>5.9857060185185178E-3</v>
      </c>
      <c r="M8" s="110">
        <f t="shared" si="2"/>
        <v>26</v>
      </c>
      <c r="N8" s="86">
        <f t="shared" si="3"/>
        <v>19</v>
      </c>
      <c r="O8" s="86">
        <f t="shared" si="4"/>
        <v>19</v>
      </c>
      <c r="P8" s="86">
        <f t="shared" si="5"/>
        <v>13</v>
      </c>
      <c r="Q8" s="88">
        <f t="shared" si="6"/>
        <v>18</v>
      </c>
    </row>
    <row r="9" spans="1:17" ht="15.75" customHeight="1" thickBot="1" x14ac:dyDescent="0.25">
      <c r="A9" s="4">
        <f t="shared" si="0"/>
        <v>9</v>
      </c>
      <c r="C9" s="13">
        <v>6</v>
      </c>
      <c r="D9" s="15" t="str">
        <f>Startovky!C9</f>
        <v>Pavel Brůžek</v>
      </c>
      <c r="E9" s="21" t="str">
        <f>Startovky!D9</f>
        <v>ÚO Jindřichův Hradec</v>
      </c>
      <c r="F9" s="32">
        <f>Startovky!E9</f>
        <v>1984</v>
      </c>
      <c r="G9" s="32" t="str">
        <f>Startovky!F9</f>
        <v>A</v>
      </c>
      <c r="H9" s="84">
        <f>Z_úsek1!$J16</f>
        <v>1.3483796296296295E-3</v>
      </c>
      <c r="I9" s="84">
        <f>Z_úsek2!$J16</f>
        <v>1.6692708333333334E-3</v>
      </c>
      <c r="J9" s="84">
        <f>Z_úsek3!$J16</f>
        <v>1.0421296296296298E-3</v>
      </c>
      <c r="K9" s="84">
        <f>Z_úsek4!$J16</f>
        <v>9.7274305555555547E-4</v>
      </c>
      <c r="L9" s="260">
        <f t="shared" si="1"/>
        <v>5.0325231481481479E-3</v>
      </c>
      <c r="M9" s="110">
        <f t="shared" si="2"/>
        <v>12</v>
      </c>
      <c r="N9" s="86">
        <f t="shared" si="3"/>
        <v>11</v>
      </c>
      <c r="O9" s="86">
        <f t="shared" si="4"/>
        <v>9</v>
      </c>
      <c r="P9" s="86">
        <f t="shared" si="5"/>
        <v>10</v>
      </c>
      <c r="Q9" s="88">
        <f t="shared" si="6"/>
        <v>9</v>
      </c>
    </row>
    <row r="10" spans="1:17" ht="15.75" customHeight="1" thickBot="1" x14ac:dyDescent="0.25">
      <c r="A10" s="4" t="e">
        <f t="shared" si="0"/>
        <v>#VALUE!</v>
      </c>
      <c r="C10" s="13">
        <v>7</v>
      </c>
      <c r="D10" s="15" t="str">
        <f>Startovky!C10</f>
        <v>Vinkelhofer Miroslav</v>
      </c>
      <c r="E10" s="21" t="str">
        <f>Startovky!D10</f>
        <v>ÚO Písek</v>
      </c>
      <c r="F10" s="32">
        <f>Startovky!E10</f>
        <v>1979</v>
      </c>
      <c r="G10" s="32" t="str">
        <f>Startovky!F10</f>
        <v>B</v>
      </c>
      <c r="H10" s="84">
        <f>Z_úsek1!$J17</f>
        <v>1.6293402777777777E-3</v>
      </c>
      <c r="I10" s="84" t="str">
        <f>Z_úsek2!$J17</f>
        <v>DNF</v>
      </c>
      <c r="J10" s="84" t="str">
        <f>Z_úsek3!$J17</f>
        <v>DNF</v>
      </c>
      <c r="K10" s="84" t="str">
        <f>Z_úsek4!$J17</f>
        <v>DNF</v>
      </c>
      <c r="L10" s="260" t="str">
        <f t="shared" si="1"/>
        <v>DNF</v>
      </c>
      <c r="M10" s="110">
        <f t="shared" si="2"/>
        <v>23</v>
      </c>
      <c r="N10" s="86" t="e">
        <f t="shared" si="3"/>
        <v>#VALUE!</v>
      </c>
      <c r="O10" s="86" t="e">
        <f t="shared" si="4"/>
        <v>#VALUE!</v>
      </c>
      <c r="P10" s="86" t="e">
        <f t="shared" si="5"/>
        <v>#VALUE!</v>
      </c>
      <c r="Q10" s="88" t="e">
        <f t="shared" si="6"/>
        <v>#VALUE!</v>
      </c>
    </row>
    <row r="11" spans="1:17" ht="15.75" customHeight="1" thickBot="1" x14ac:dyDescent="0.25">
      <c r="A11" s="4">
        <f t="shared" si="0"/>
        <v>15</v>
      </c>
      <c r="C11" s="13">
        <v>8</v>
      </c>
      <c r="D11" s="15" t="str">
        <f>Startovky!C11</f>
        <v>Petr Švepeš</v>
      </c>
      <c r="E11" s="21" t="str">
        <f>Startovky!D11</f>
        <v>ÚO České Budějovice</v>
      </c>
      <c r="F11" s="32">
        <f>Startovky!E11</f>
        <v>1981</v>
      </c>
      <c r="G11" s="32" t="str">
        <f>Startovky!F11</f>
        <v>A</v>
      </c>
      <c r="H11" s="84">
        <f>Z_úsek1!$J18</f>
        <v>1.5881365740740743E-3</v>
      </c>
      <c r="I11" s="84">
        <f>Z_úsek2!$J18</f>
        <v>1.8026041666666668E-3</v>
      </c>
      <c r="J11" s="84">
        <f>Z_úsek3!$J18</f>
        <v>1.2166666666666667E-3</v>
      </c>
      <c r="K11" s="84">
        <f>Z_úsek4!$J18</f>
        <v>1.1695023148148148E-3</v>
      </c>
      <c r="L11" s="260">
        <f t="shared" si="1"/>
        <v>5.7769097222222223E-3</v>
      </c>
      <c r="M11" s="110">
        <f t="shared" si="2"/>
        <v>21</v>
      </c>
      <c r="N11" s="86">
        <f t="shared" si="3"/>
        <v>15</v>
      </c>
      <c r="O11" s="86">
        <f t="shared" si="4"/>
        <v>14</v>
      </c>
      <c r="P11" s="86">
        <f t="shared" si="5"/>
        <v>17</v>
      </c>
      <c r="Q11" s="88">
        <f t="shared" si="6"/>
        <v>15</v>
      </c>
    </row>
    <row r="12" spans="1:17" ht="15.75" customHeight="1" thickBot="1" x14ac:dyDescent="0.25">
      <c r="A12" s="4">
        <f t="shared" si="0"/>
        <v>10</v>
      </c>
      <c r="C12" s="13">
        <v>9</v>
      </c>
      <c r="D12" s="15" t="str">
        <f>Startovky!C12</f>
        <v>Petr Pecka</v>
      </c>
      <c r="E12" s="21" t="str">
        <f>Startovky!D12</f>
        <v>ÚO Prachatice</v>
      </c>
      <c r="F12" s="32">
        <f>Startovky!E12</f>
        <v>1971</v>
      </c>
      <c r="G12" s="32" t="str">
        <f>Startovky!F12</f>
        <v>B</v>
      </c>
      <c r="H12" s="84">
        <f>Z_úsek1!$J19</f>
        <v>1.4088541666666668E-3</v>
      </c>
      <c r="I12" s="84">
        <f>Z_úsek2!$J19</f>
        <v>1.7299768518518519E-3</v>
      </c>
      <c r="J12" s="84">
        <f>Z_úsek3!$J19</f>
        <v>9.9340277777777773E-4</v>
      </c>
      <c r="K12" s="84">
        <f>Z_úsek4!$J19</f>
        <v>9.1562499999999999E-4</v>
      </c>
      <c r="L12" s="260">
        <f t="shared" si="1"/>
        <v>5.0478587962962959E-3</v>
      </c>
      <c r="M12" s="110">
        <f t="shared" si="2"/>
        <v>17</v>
      </c>
      <c r="N12" s="86">
        <f t="shared" si="3"/>
        <v>12</v>
      </c>
      <c r="O12" s="86">
        <f t="shared" si="4"/>
        <v>5</v>
      </c>
      <c r="P12" s="86">
        <f t="shared" si="5"/>
        <v>9</v>
      </c>
      <c r="Q12" s="88">
        <f t="shared" si="6"/>
        <v>10</v>
      </c>
    </row>
    <row r="13" spans="1:17" ht="15.75" customHeight="1" thickBot="1" x14ac:dyDescent="0.25">
      <c r="A13" s="4">
        <f t="shared" si="0"/>
        <v>19</v>
      </c>
      <c r="C13" s="13">
        <v>10</v>
      </c>
      <c r="D13" s="15" t="str">
        <f>Startovky!C13</f>
        <v>Aleš Preněk</v>
      </c>
      <c r="E13" s="21" t="str">
        <f>Startovky!D13</f>
        <v>ÚO Český Krumlov</v>
      </c>
      <c r="F13" s="32">
        <f>Startovky!E13</f>
        <v>1983</v>
      </c>
      <c r="G13" s="32" t="str">
        <f>Startovky!F13</f>
        <v>A</v>
      </c>
      <c r="H13" s="84">
        <f>Z_úsek1!$J20</f>
        <v>1.6615162037037037E-3</v>
      </c>
      <c r="I13" s="84">
        <f>Z_úsek2!$J20</f>
        <v>2.0704282407407407E-3</v>
      </c>
      <c r="J13" s="84">
        <f>Z_úsek3!$J20</f>
        <v>1.0010995370370371E-3</v>
      </c>
      <c r="K13" s="84">
        <f>Z_úsek4!$J20</f>
        <v>1.5498842592592593E-3</v>
      </c>
      <c r="L13" s="260">
        <f t="shared" si="1"/>
        <v>6.2829282407407408E-3</v>
      </c>
      <c r="M13" s="110">
        <f t="shared" si="2"/>
        <v>25</v>
      </c>
      <c r="N13" s="86">
        <f t="shared" si="3"/>
        <v>23</v>
      </c>
      <c r="O13" s="86">
        <f t="shared" si="4"/>
        <v>6</v>
      </c>
      <c r="P13" s="86">
        <f t="shared" si="5"/>
        <v>26</v>
      </c>
      <c r="Q13" s="88">
        <f t="shared" si="6"/>
        <v>19</v>
      </c>
    </row>
    <row r="14" spans="1:17" ht="15.75" customHeight="1" thickBot="1" x14ac:dyDescent="0.25">
      <c r="A14" s="4">
        <f t="shared" si="0"/>
        <v>3</v>
      </c>
      <c r="C14" s="13">
        <v>11</v>
      </c>
      <c r="D14" s="15" t="str">
        <f>Startovky!C14</f>
        <v>Jiří Dvořák</v>
      </c>
      <c r="E14" s="21" t="str">
        <f>Startovky!D14</f>
        <v>ÚO Tábor</v>
      </c>
      <c r="F14" s="32">
        <f>Startovky!E14</f>
        <v>1975</v>
      </c>
      <c r="G14" s="32" t="str">
        <f>Startovky!F14</f>
        <v>B</v>
      </c>
      <c r="H14" s="84">
        <f>Z_úsek1!$J26</f>
        <v>1.035011574074074E-3</v>
      </c>
      <c r="I14" s="84">
        <f>Z_úsek2!$J26</f>
        <v>1.3287615740740742E-3</v>
      </c>
      <c r="J14" s="84">
        <f>Z_úsek3!$J26</f>
        <v>8.048032407407407E-4</v>
      </c>
      <c r="K14" s="84">
        <f>Z_úsek4!$J26</f>
        <v>7.8489583333333341E-4</v>
      </c>
      <c r="L14" s="260">
        <f t="shared" si="1"/>
        <v>3.9534722222222228E-3</v>
      </c>
      <c r="M14" s="110">
        <f t="shared" si="2"/>
        <v>2</v>
      </c>
      <c r="N14" s="86">
        <f t="shared" si="3"/>
        <v>3</v>
      </c>
      <c r="O14" s="86">
        <f t="shared" si="4"/>
        <v>2</v>
      </c>
      <c r="P14" s="86">
        <f t="shared" si="5"/>
        <v>4</v>
      </c>
      <c r="Q14" s="88">
        <f t="shared" si="6"/>
        <v>3</v>
      </c>
    </row>
    <row r="15" spans="1:17" ht="15.75" customHeight="1" thickBot="1" x14ac:dyDescent="0.25">
      <c r="A15" s="4">
        <f t="shared" si="0"/>
        <v>21</v>
      </c>
      <c r="C15" s="13">
        <v>12</v>
      </c>
      <c r="D15" s="15" t="str">
        <f>Startovky!C15</f>
        <v>Vratislav Zelenka</v>
      </c>
      <c r="E15" s="21" t="str">
        <f>Startovky!D15</f>
        <v>ÚO Strakonice</v>
      </c>
      <c r="F15" s="32">
        <f>Startovky!E15</f>
        <v>1982</v>
      </c>
      <c r="G15" s="32" t="str">
        <f>Startovky!F15</f>
        <v>A</v>
      </c>
      <c r="H15" s="84">
        <f>Z_úsek1!$J27</f>
        <v>1.6551504629629629E-3</v>
      </c>
      <c r="I15" s="84">
        <f>Z_úsek2!$J27</f>
        <v>2.1489004629629627E-3</v>
      </c>
      <c r="J15" s="84">
        <f>Z_úsek3!$J27</f>
        <v>1.3868634259259259E-3</v>
      </c>
      <c r="K15" s="84">
        <f>Z_úsek4!$J27</f>
        <v>1.4807291666666667E-3</v>
      </c>
      <c r="L15" s="260">
        <f t="shared" si="1"/>
        <v>6.6716435185185177E-3</v>
      </c>
      <c r="M15" s="110">
        <f t="shared" si="2"/>
        <v>24</v>
      </c>
      <c r="N15" s="86">
        <f t="shared" si="3"/>
        <v>28</v>
      </c>
      <c r="O15" s="86">
        <f t="shared" si="4"/>
        <v>21</v>
      </c>
      <c r="P15" s="86">
        <f t="shared" si="5"/>
        <v>25</v>
      </c>
      <c r="Q15" s="88">
        <f t="shared" si="6"/>
        <v>21</v>
      </c>
    </row>
    <row r="16" spans="1:17" ht="15.75" customHeight="1" thickBot="1" x14ac:dyDescent="0.25">
      <c r="A16" s="4">
        <f t="shared" si="0"/>
        <v>1</v>
      </c>
      <c r="C16" s="13">
        <v>13</v>
      </c>
      <c r="D16" s="15" t="str">
        <f>Startovky!C16</f>
        <v>Jaroslav Poukar</v>
      </c>
      <c r="E16" s="21" t="str">
        <f>Startovky!D16</f>
        <v>ÚO Jindřichův Hradec</v>
      </c>
      <c r="F16" s="32">
        <f>Startovky!E16</f>
        <v>1988</v>
      </c>
      <c r="G16" s="32" t="str">
        <f>Startovky!F16</f>
        <v>A</v>
      </c>
      <c r="H16" s="84">
        <f>Z_úsek1!$J28</f>
        <v>9.2337962962962968E-4</v>
      </c>
      <c r="I16" s="84">
        <f>Z_úsek2!$J28</f>
        <v>1.2833333333333334E-3</v>
      </c>
      <c r="J16" s="84">
        <f>Z_úsek3!$J28</f>
        <v>8.2581018518518528E-4</v>
      </c>
      <c r="K16" s="84">
        <f>Z_úsek4!$J28</f>
        <v>8.1898148148148151E-4</v>
      </c>
      <c r="L16" s="260">
        <f t="shared" si="1"/>
        <v>3.8515046296296301E-3</v>
      </c>
      <c r="M16" s="110">
        <f t="shared" si="2"/>
        <v>1</v>
      </c>
      <c r="N16" s="86">
        <f t="shared" si="3"/>
        <v>1</v>
      </c>
      <c r="O16" s="86">
        <f t="shared" si="4"/>
        <v>3</v>
      </c>
      <c r="P16" s="86">
        <f t="shared" si="5"/>
        <v>5</v>
      </c>
      <c r="Q16" s="88">
        <f t="shared" si="6"/>
        <v>1</v>
      </c>
    </row>
    <row r="17" spans="1:17" ht="15.75" customHeight="1" thickBot="1" x14ac:dyDescent="0.25">
      <c r="A17" s="4">
        <f t="shared" si="0"/>
        <v>5</v>
      </c>
      <c r="C17" s="13">
        <v>14</v>
      </c>
      <c r="D17" s="15" t="str">
        <f>Startovky!C17</f>
        <v>Kubiš David</v>
      </c>
      <c r="E17" s="21" t="str">
        <f>Startovky!D17</f>
        <v>ÚO Písek</v>
      </c>
      <c r="F17" s="32">
        <f>Startovky!E17</f>
        <v>1979</v>
      </c>
      <c r="G17" s="32" t="str">
        <f>Startovky!F17</f>
        <v>B</v>
      </c>
      <c r="H17" s="84">
        <f>Z_úsek1!$J29</f>
        <v>1.1142361111111112E-3</v>
      </c>
      <c r="I17" s="84">
        <f>Z_úsek2!$J29</f>
        <v>1.4994212962962964E-3</v>
      </c>
      <c r="J17" s="84">
        <f>Z_úsek3!$J29</f>
        <v>1.1014467592592593E-3</v>
      </c>
      <c r="K17" s="84">
        <f>Z_úsek4!$J29</f>
        <v>6.9716435185185181E-4</v>
      </c>
      <c r="L17" s="260">
        <f t="shared" si="1"/>
        <v>4.4122685185185185E-3</v>
      </c>
      <c r="M17" s="110">
        <f t="shared" si="2"/>
        <v>6</v>
      </c>
      <c r="N17" s="86">
        <f t="shared" si="3"/>
        <v>7</v>
      </c>
      <c r="O17" s="86">
        <f t="shared" si="4"/>
        <v>12</v>
      </c>
      <c r="P17" s="86">
        <f t="shared" si="5"/>
        <v>1</v>
      </c>
      <c r="Q17" s="88">
        <f t="shared" si="6"/>
        <v>5</v>
      </c>
    </row>
    <row r="18" spans="1:17" ht="15.75" customHeight="1" thickBot="1" x14ac:dyDescent="0.25">
      <c r="A18" s="4">
        <f t="shared" si="0"/>
        <v>30</v>
      </c>
      <c r="C18" s="13">
        <v>15</v>
      </c>
      <c r="D18" s="15" t="str">
        <f>Startovky!C18</f>
        <v>Petr Mikoláš</v>
      </c>
      <c r="E18" s="21" t="str">
        <f>Startovky!D18</f>
        <v>ÚO České Budějovice</v>
      </c>
      <c r="F18" s="32">
        <f>Startovky!E18</f>
        <v>1983</v>
      </c>
      <c r="G18" s="32" t="str">
        <f>Startovky!F18</f>
        <v>A</v>
      </c>
      <c r="H18" s="84">
        <f>Z_úsek1!$J30</f>
        <v>2.4928819444444443E-3</v>
      </c>
      <c r="I18" s="84">
        <f>Z_úsek2!$J30</f>
        <v>2.3354745370370369E-3</v>
      </c>
      <c r="J18" s="84">
        <f>Z_úsek3!$J30</f>
        <v>2.2052662037037036E-3</v>
      </c>
      <c r="K18" s="84">
        <f>Z_úsek4!$J30</f>
        <v>1.4360532407407408E-3</v>
      </c>
      <c r="L18" s="260">
        <f t="shared" si="1"/>
        <v>8.4696759259259256E-3</v>
      </c>
      <c r="M18" s="110">
        <f t="shared" si="2"/>
        <v>33</v>
      </c>
      <c r="N18" s="86">
        <f t="shared" si="3"/>
        <v>32</v>
      </c>
      <c r="O18" s="86">
        <f t="shared" si="4"/>
        <v>31</v>
      </c>
      <c r="P18" s="86">
        <f t="shared" si="5"/>
        <v>23</v>
      </c>
      <c r="Q18" s="88">
        <f t="shared" si="6"/>
        <v>30</v>
      </c>
    </row>
    <row r="19" spans="1:17" ht="15.75" customHeight="1" thickBot="1" x14ac:dyDescent="0.25">
      <c r="A19" s="4">
        <f t="shared" si="0"/>
        <v>22</v>
      </c>
      <c r="C19" s="13">
        <v>16</v>
      </c>
      <c r="D19" s="15" t="str">
        <f>Startovky!C19</f>
        <v>Milan Roučka</v>
      </c>
      <c r="E19" s="21" t="str">
        <f>Startovky!D19</f>
        <v>ÚO Prachatice</v>
      </c>
      <c r="F19" s="32">
        <f>Startovky!E19</f>
        <v>1974</v>
      </c>
      <c r="G19" s="32" t="str">
        <f>Startovky!F19</f>
        <v>B</v>
      </c>
      <c r="H19" s="84">
        <f>Z_úsek1!$J36</f>
        <v>1.9344328703703706E-3</v>
      </c>
      <c r="I19" s="84">
        <f>Z_úsek2!$J36</f>
        <v>2.0516203703703703E-3</v>
      </c>
      <c r="J19" s="84">
        <f>Z_úsek3!$J36</f>
        <v>1.4002314814814815E-3</v>
      </c>
      <c r="K19" s="84">
        <f>Z_úsek4!$J36</f>
        <v>1.2909143518518517E-3</v>
      </c>
      <c r="L19" s="260">
        <f t="shared" si="1"/>
        <v>6.677199074074075E-3</v>
      </c>
      <c r="M19" s="110">
        <f t="shared" si="2"/>
        <v>31</v>
      </c>
      <c r="N19" s="86">
        <f t="shared" si="3"/>
        <v>22</v>
      </c>
      <c r="O19" s="86">
        <f t="shared" si="4"/>
        <v>22</v>
      </c>
      <c r="P19" s="86">
        <f t="shared" si="5"/>
        <v>20</v>
      </c>
      <c r="Q19" s="88">
        <f t="shared" si="6"/>
        <v>22</v>
      </c>
    </row>
    <row r="20" spans="1:17" ht="15.75" customHeight="1" thickBot="1" x14ac:dyDescent="0.25">
      <c r="A20" s="4">
        <f t="shared" si="0"/>
        <v>25</v>
      </c>
      <c r="C20" s="13">
        <v>17</v>
      </c>
      <c r="D20" s="15" t="str">
        <f>Startovky!C20</f>
        <v>Tomáš Fleišmann</v>
      </c>
      <c r="E20" s="21" t="str">
        <f>Startovky!D20</f>
        <v>ÚO Český Krumlov</v>
      </c>
      <c r="F20" s="32">
        <f>Startovky!E20</f>
        <v>1984</v>
      </c>
      <c r="G20" s="32" t="str">
        <f>Startovky!F20</f>
        <v>A</v>
      </c>
      <c r="H20" s="84">
        <f>Z_úsek1!$J37</f>
        <v>1.8256944444444445E-3</v>
      </c>
      <c r="I20" s="84">
        <f>Z_úsek2!$J37</f>
        <v>2.0890046296296295E-3</v>
      </c>
      <c r="J20" s="84">
        <f>Z_úsek3!$J37</f>
        <v>1.4733217592592593E-3</v>
      </c>
      <c r="K20" s="84">
        <f>Z_úsek4!$J37</f>
        <v>1.4510995370370368E-3</v>
      </c>
      <c r="L20" s="260">
        <f t="shared" si="1"/>
        <v>6.8391203703703704E-3</v>
      </c>
      <c r="M20" s="110">
        <f t="shared" si="2"/>
        <v>29</v>
      </c>
      <c r="N20" s="86">
        <f t="shared" si="3"/>
        <v>25</v>
      </c>
      <c r="O20" s="86">
        <f t="shared" si="4"/>
        <v>24</v>
      </c>
      <c r="P20" s="86">
        <f t="shared" si="5"/>
        <v>24</v>
      </c>
      <c r="Q20" s="88">
        <f t="shared" si="6"/>
        <v>25</v>
      </c>
    </row>
    <row r="21" spans="1:17" ht="15.75" customHeight="1" thickBot="1" x14ac:dyDescent="0.25">
      <c r="A21" s="4">
        <f t="shared" si="0"/>
        <v>6</v>
      </c>
      <c r="C21" s="13">
        <v>18</v>
      </c>
      <c r="D21" s="15" t="str">
        <f>Startovky!C21</f>
        <v>Ondřej Fišer</v>
      </c>
      <c r="E21" s="21" t="str">
        <f>Startovky!D21</f>
        <v>ÚO Tábor</v>
      </c>
      <c r="F21" s="32">
        <f>Startovky!E21</f>
        <v>1987</v>
      </c>
      <c r="G21" s="32" t="str">
        <f>Startovky!F21</f>
        <v>A</v>
      </c>
      <c r="H21" s="84">
        <f>Z_úsek1!$J38</f>
        <v>1.166087962962963E-3</v>
      </c>
      <c r="I21" s="84">
        <f>Z_úsek2!$J38</f>
        <v>1.489178240740741E-3</v>
      </c>
      <c r="J21" s="84">
        <f>Z_úsek3!$J38</f>
        <v>1.0269675925925928E-3</v>
      </c>
      <c r="K21" s="84">
        <f>Z_úsek4!$J38</f>
        <v>8.5376157407407406E-4</v>
      </c>
      <c r="L21" s="260">
        <f t="shared" si="1"/>
        <v>4.5359953703703708E-3</v>
      </c>
      <c r="M21" s="110">
        <f t="shared" si="2"/>
        <v>7</v>
      </c>
      <c r="N21" s="86">
        <f t="shared" si="3"/>
        <v>6</v>
      </c>
      <c r="O21" s="86">
        <f t="shared" si="4"/>
        <v>7</v>
      </c>
      <c r="P21" s="86">
        <f t="shared" si="5"/>
        <v>6</v>
      </c>
      <c r="Q21" s="88">
        <f t="shared" si="6"/>
        <v>6</v>
      </c>
    </row>
    <row r="22" spans="1:17" ht="15.75" customHeight="1" thickBot="1" x14ac:dyDescent="0.25">
      <c r="A22" s="4">
        <f t="shared" si="0"/>
        <v>26</v>
      </c>
      <c r="C22" s="13">
        <v>19</v>
      </c>
      <c r="D22" s="15" t="str">
        <f>Startovky!C22</f>
        <v>Oto Švehla</v>
      </c>
      <c r="E22" s="21" t="str">
        <f>Startovky!D22</f>
        <v>ÚO Strakonice</v>
      </c>
      <c r="F22" s="32">
        <f>Startovky!E22</f>
        <v>1976</v>
      </c>
      <c r="G22" s="32" t="str">
        <f>Startovky!F22</f>
        <v>B</v>
      </c>
      <c r="H22" s="84">
        <f>Z_úsek1!$J39</f>
        <v>2.0872685185185182E-3</v>
      </c>
      <c r="I22" s="84">
        <f>Z_úsek2!$J39</f>
        <v>2.1603009259259258E-3</v>
      </c>
      <c r="J22" s="84">
        <f>Z_úsek3!$J39</f>
        <v>1.2975694444444445E-3</v>
      </c>
      <c r="K22" s="84">
        <f>Z_úsek4!$J39</f>
        <v>1.3520254629629629E-3</v>
      </c>
      <c r="L22" s="260">
        <f t="shared" si="1"/>
        <v>6.8971643518518522E-3</v>
      </c>
      <c r="M22" s="110">
        <f t="shared" si="2"/>
        <v>32</v>
      </c>
      <c r="N22" s="86">
        <f t="shared" si="3"/>
        <v>29</v>
      </c>
      <c r="O22" s="86">
        <f t="shared" si="4"/>
        <v>16</v>
      </c>
      <c r="P22" s="86">
        <f t="shared" si="5"/>
        <v>21</v>
      </c>
      <c r="Q22" s="88">
        <f t="shared" si="6"/>
        <v>26</v>
      </c>
    </row>
    <row r="23" spans="1:17" ht="15.75" customHeight="1" thickBot="1" x14ac:dyDescent="0.25">
      <c r="A23" s="4">
        <f t="shared" si="0"/>
        <v>11</v>
      </c>
      <c r="C23" s="13">
        <v>20</v>
      </c>
      <c r="D23" s="15" t="str">
        <f>Startovky!C23</f>
        <v>Miloslav Kubín</v>
      </c>
      <c r="E23" s="21" t="str">
        <f>Startovky!D23</f>
        <v>ÚO Jindřichův Hradec</v>
      </c>
      <c r="F23" s="32">
        <f>Startovky!E23</f>
        <v>1986</v>
      </c>
      <c r="G23" s="32" t="str">
        <f>Startovky!F23</f>
        <v>A</v>
      </c>
      <c r="H23" s="84">
        <f>Z_úsek1!$J40</f>
        <v>1.0421296296296296E-3</v>
      </c>
      <c r="I23" s="84">
        <f>Z_úsek2!$J40</f>
        <v>1.5174768518518519E-3</v>
      </c>
      <c r="J23" s="84">
        <f>Z_úsek3!$J40</f>
        <v>1.539699074074074E-3</v>
      </c>
      <c r="K23" s="84">
        <f>Z_úsek4!$J40</f>
        <v>1.0553819444444445E-3</v>
      </c>
      <c r="L23" s="260">
        <f t="shared" si="1"/>
        <v>5.1546875000000004E-3</v>
      </c>
      <c r="M23" s="110">
        <f t="shared" si="2"/>
        <v>3</v>
      </c>
      <c r="N23" s="86">
        <f t="shared" si="3"/>
        <v>8</v>
      </c>
      <c r="O23" s="86">
        <f t="shared" si="4"/>
        <v>25</v>
      </c>
      <c r="P23" s="86">
        <f t="shared" si="5"/>
        <v>11</v>
      </c>
      <c r="Q23" s="88">
        <f t="shared" si="6"/>
        <v>11</v>
      </c>
    </row>
    <row r="24" spans="1:17" ht="15.75" customHeight="1" thickBot="1" x14ac:dyDescent="0.25">
      <c r="A24" s="4">
        <f t="shared" si="0"/>
        <v>4</v>
      </c>
      <c r="C24" s="13">
        <v>21</v>
      </c>
      <c r="D24" s="15" t="str">
        <f>Startovky!C24</f>
        <v>Brousil Michal</v>
      </c>
      <c r="E24" s="21" t="str">
        <f>Startovky!D24</f>
        <v>ÚO Písek</v>
      </c>
      <c r="F24" s="32">
        <f>Startovky!E24</f>
        <v>1989</v>
      </c>
      <c r="G24" s="32" t="str">
        <f>Startovky!F24</f>
        <v>A</v>
      </c>
      <c r="H24" s="84">
        <f>Z_úsek1!$J46</f>
        <v>1.3469328703703703E-3</v>
      </c>
      <c r="I24" s="84">
        <f>Z_úsek2!$J46</f>
        <v>1.3710648148148148E-3</v>
      </c>
      <c r="J24" s="84">
        <f>Z_úsek3!$J46</f>
        <v>8.8802083333333333E-4</v>
      </c>
      <c r="K24" s="84">
        <f>Z_úsek4!$J46</f>
        <v>7.4218750000000001E-4</v>
      </c>
      <c r="L24" s="260">
        <f t="shared" si="1"/>
        <v>4.3482060185185186E-3</v>
      </c>
      <c r="M24" s="110">
        <f t="shared" si="2"/>
        <v>11</v>
      </c>
      <c r="N24" s="86">
        <f t="shared" si="3"/>
        <v>4</v>
      </c>
      <c r="O24" s="86">
        <f t="shared" si="4"/>
        <v>4</v>
      </c>
      <c r="P24" s="86">
        <f t="shared" si="5"/>
        <v>2</v>
      </c>
      <c r="Q24" s="88">
        <f t="shared" si="6"/>
        <v>4</v>
      </c>
    </row>
    <row r="25" spans="1:17" ht="15.75" customHeight="1" thickBot="1" x14ac:dyDescent="0.25">
      <c r="A25" s="4">
        <f t="shared" si="0"/>
        <v>28</v>
      </c>
      <c r="C25" s="13">
        <v>22</v>
      </c>
      <c r="D25" s="15" t="str">
        <f>Startovky!C25</f>
        <v>David Hájek</v>
      </c>
      <c r="E25" s="21" t="str">
        <f>Startovky!D25</f>
        <v>ÚO České Budějovice</v>
      </c>
      <c r="F25" s="32">
        <f>Startovky!E25</f>
        <v>1992</v>
      </c>
      <c r="G25" s="32" t="str">
        <f>Startovky!F25</f>
        <v>A</v>
      </c>
      <c r="H25" s="84">
        <f>Z_úsek1!$J47</f>
        <v>1.7820601851851851E-3</v>
      </c>
      <c r="I25" s="84">
        <f>Z_úsek2!$J47</f>
        <v>2.0841435185185186E-3</v>
      </c>
      <c r="J25" s="84">
        <f>Z_úsek3!$J47</f>
        <v>1.5685185185185186E-3</v>
      </c>
      <c r="K25" s="84">
        <f>Z_úsek4!$J47</f>
        <v>1.8258680555555554E-3</v>
      </c>
      <c r="L25" s="260">
        <f t="shared" si="1"/>
        <v>7.2605902777777781E-3</v>
      </c>
      <c r="M25" s="110">
        <f t="shared" si="2"/>
        <v>27</v>
      </c>
      <c r="N25" s="86">
        <f t="shared" si="3"/>
        <v>24</v>
      </c>
      <c r="O25" s="86">
        <f t="shared" si="4"/>
        <v>26</v>
      </c>
      <c r="P25" s="86">
        <f t="shared" si="5"/>
        <v>27</v>
      </c>
      <c r="Q25" s="88">
        <f t="shared" si="6"/>
        <v>28</v>
      </c>
    </row>
    <row r="26" spans="1:17" ht="15.75" customHeight="1" thickBot="1" x14ac:dyDescent="0.25">
      <c r="A26" s="4">
        <f t="shared" si="0"/>
        <v>27</v>
      </c>
      <c r="C26" s="13">
        <v>23</v>
      </c>
      <c r="D26" s="15" t="str">
        <f>Startovky!C26</f>
        <v>Jan Nožička</v>
      </c>
      <c r="E26" s="21" t="str">
        <f>Startovky!D26</f>
        <v>ÚO Prachatice</v>
      </c>
      <c r="F26" s="32">
        <f>Startovky!E26</f>
        <v>1985</v>
      </c>
      <c r="G26" s="32" t="str">
        <f>Startovky!F26</f>
        <v>A</v>
      </c>
      <c r="H26" s="84">
        <f>Z_úsek1!$J48</f>
        <v>1.579050925925926E-3</v>
      </c>
      <c r="I26" s="84">
        <f>Z_úsek2!$J48</f>
        <v>2.2857060185185185E-3</v>
      </c>
      <c r="J26" s="84">
        <f>Z_úsek3!$J48</f>
        <v>1.3527777777777778E-3</v>
      </c>
      <c r="K26" s="84">
        <f>Z_úsek4!$J48</f>
        <v>1.8357060185185186E-3</v>
      </c>
      <c r="L26" s="260">
        <f t="shared" si="1"/>
        <v>7.053240740740741E-3</v>
      </c>
      <c r="M26" s="110">
        <f t="shared" si="2"/>
        <v>20</v>
      </c>
      <c r="N26" s="86">
        <f t="shared" si="3"/>
        <v>31</v>
      </c>
      <c r="O26" s="86">
        <f t="shared" si="4"/>
        <v>20</v>
      </c>
      <c r="P26" s="86">
        <f t="shared" si="5"/>
        <v>28</v>
      </c>
      <c r="Q26" s="88">
        <f t="shared" si="6"/>
        <v>27</v>
      </c>
    </row>
    <row r="27" spans="1:17" ht="15.75" customHeight="1" thickBot="1" x14ac:dyDescent="0.25">
      <c r="A27" s="4">
        <f t="shared" si="0"/>
        <v>29</v>
      </c>
      <c r="C27" s="13">
        <v>24</v>
      </c>
      <c r="D27" s="15" t="str">
        <f>Startovky!C27</f>
        <v>Jiří Bartuška</v>
      </c>
      <c r="E27" s="21" t="str">
        <f>Startovky!D27</f>
        <v>ÚO Český Krumlov</v>
      </c>
      <c r="F27" s="32">
        <f>Startovky!E27</f>
        <v>1987</v>
      </c>
      <c r="G27" s="32" t="str">
        <f>Startovky!F27</f>
        <v>A</v>
      </c>
      <c r="H27" s="84">
        <f>Z_úsek1!$J49</f>
        <v>1.4521412037037038E-3</v>
      </c>
      <c r="I27" s="84">
        <f>Z_úsek2!$J49</f>
        <v>2.095138888888889E-3</v>
      </c>
      <c r="J27" s="84">
        <f>Z_úsek3!$J49</f>
        <v>1.5774884259259258E-3</v>
      </c>
      <c r="K27" s="84">
        <f>Z_úsek4!$J49</f>
        <v>2.8864583333333329E-3</v>
      </c>
      <c r="L27" s="260">
        <f t="shared" si="1"/>
        <v>8.011226851851851E-3</v>
      </c>
      <c r="M27" s="110">
        <f t="shared" si="2"/>
        <v>18</v>
      </c>
      <c r="N27" s="86">
        <f t="shared" si="3"/>
        <v>27</v>
      </c>
      <c r="O27" s="86">
        <f t="shared" si="4"/>
        <v>27</v>
      </c>
      <c r="P27" s="86">
        <f t="shared" si="5"/>
        <v>31</v>
      </c>
      <c r="Q27" s="88">
        <f t="shared" si="6"/>
        <v>29</v>
      </c>
    </row>
    <row r="28" spans="1:17" ht="15.75" customHeight="1" thickBot="1" x14ac:dyDescent="0.25">
      <c r="A28" s="4">
        <f t="shared" si="0"/>
        <v>2</v>
      </c>
      <c r="C28" s="13">
        <v>25</v>
      </c>
      <c r="D28" s="15" t="str">
        <f>Startovky!C28</f>
        <v>Lukáš Houdek</v>
      </c>
      <c r="E28" s="21" t="str">
        <f>Startovky!D28</f>
        <v>ÚO Tábor</v>
      </c>
      <c r="F28" s="32">
        <f>Startovky!E28</f>
        <v>1982</v>
      </c>
      <c r="G28" s="32" t="str">
        <f>Startovky!F28</f>
        <v>A</v>
      </c>
      <c r="H28" s="84">
        <f>Z_úsek1!$J50</f>
        <v>1.0880208333333332E-3</v>
      </c>
      <c r="I28" s="84">
        <f>Z_úsek2!$J50</f>
        <v>1.2949652777777779E-3</v>
      </c>
      <c r="J28" s="84">
        <f>Z_úsek3!$J50</f>
        <v>7.6921296296296308E-4</v>
      </c>
      <c r="K28" s="84">
        <f>Z_úsek4!$J50</f>
        <v>7.7546296296296304E-4</v>
      </c>
      <c r="L28" s="260">
        <f t="shared" si="1"/>
        <v>3.9276620370370368E-3</v>
      </c>
      <c r="M28" s="110">
        <f t="shared" si="2"/>
        <v>5</v>
      </c>
      <c r="N28" s="86">
        <f t="shared" si="3"/>
        <v>2</v>
      </c>
      <c r="O28" s="86">
        <f t="shared" si="4"/>
        <v>1</v>
      </c>
      <c r="P28" s="86">
        <f t="shared" si="5"/>
        <v>3</v>
      </c>
      <c r="Q28" s="88">
        <f t="shared" si="6"/>
        <v>2</v>
      </c>
    </row>
    <row r="29" spans="1:17" ht="15.75" customHeight="1" thickBot="1" x14ac:dyDescent="0.25">
      <c r="A29" s="4" t="e">
        <f t="shared" si="0"/>
        <v>#VALUE!</v>
      </c>
      <c r="C29" s="13">
        <v>26</v>
      </c>
      <c r="D29" s="15" t="str">
        <f>Startovky!C29</f>
        <v>Ivan Pěnča</v>
      </c>
      <c r="E29" s="21" t="str">
        <f>Startovky!D29</f>
        <v>ÚO Strakonice</v>
      </c>
      <c r="F29" s="32">
        <f>Startovky!E29</f>
        <v>1990</v>
      </c>
      <c r="G29" s="32" t="str">
        <f>Startovky!F29</f>
        <v>A</v>
      </c>
      <c r="H29" s="84">
        <f>Z_úsek1!$J56</f>
        <v>1.343402777777778E-3</v>
      </c>
      <c r="I29" s="84">
        <f>Z_úsek2!$J56</f>
        <v>1.7929976851851852E-3</v>
      </c>
      <c r="J29" s="84">
        <f>Z_úsek3!$J56</f>
        <v>1.2980324074074075E-3</v>
      </c>
      <c r="K29" s="84" t="str">
        <f>Z_úsek4!$J56</f>
        <v>DNF</v>
      </c>
      <c r="L29" s="260" t="str">
        <f t="shared" si="1"/>
        <v>DNF</v>
      </c>
      <c r="M29" s="110">
        <f t="shared" si="2"/>
        <v>10</v>
      </c>
      <c r="N29" s="86">
        <f t="shared" si="3"/>
        <v>14</v>
      </c>
      <c r="O29" s="86">
        <f t="shared" si="4"/>
        <v>17</v>
      </c>
      <c r="P29" s="86" t="e">
        <f t="shared" si="5"/>
        <v>#VALUE!</v>
      </c>
      <c r="Q29" s="88" t="e">
        <f t="shared" si="6"/>
        <v>#VALUE!</v>
      </c>
    </row>
    <row r="30" spans="1:17" ht="15.75" customHeight="1" thickBot="1" x14ac:dyDescent="0.25">
      <c r="A30" s="4">
        <f t="shared" si="0"/>
        <v>23</v>
      </c>
      <c r="C30" s="13">
        <v>27</v>
      </c>
      <c r="D30" s="15" t="str">
        <f>Startovky!C30</f>
        <v>Stanislav Šmíd</v>
      </c>
      <c r="E30" s="21" t="str">
        <f>Startovky!D30</f>
        <v>ÚO Jindřichův Hradec</v>
      </c>
      <c r="F30" s="32">
        <f>Startovky!E30</f>
        <v>1986</v>
      </c>
      <c r="G30" s="32" t="str">
        <f>Startovky!F30</f>
        <v>A</v>
      </c>
      <c r="H30" s="84">
        <f>Z_úsek1!$J57</f>
        <v>1.2684606481481483E-3</v>
      </c>
      <c r="I30" s="84">
        <f>Z_úsek2!$J57</f>
        <v>1.8590277777777778E-3</v>
      </c>
      <c r="J30" s="84">
        <f>Z_úsek3!$J57</f>
        <v>1.6381944444444445E-3</v>
      </c>
      <c r="K30" s="84">
        <f>Z_úsek4!$J57</f>
        <v>1.9820023148148149E-3</v>
      </c>
      <c r="L30" s="260">
        <f t="shared" si="1"/>
        <v>6.7476851851851856E-3</v>
      </c>
      <c r="M30" s="110">
        <f t="shared" si="2"/>
        <v>8</v>
      </c>
      <c r="N30" s="86">
        <f t="shared" si="3"/>
        <v>17</v>
      </c>
      <c r="O30" s="86">
        <f t="shared" si="4"/>
        <v>29</v>
      </c>
      <c r="P30" s="86">
        <f t="shared" si="5"/>
        <v>29</v>
      </c>
      <c r="Q30" s="88">
        <f t="shared" si="6"/>
        <v>23</v>
      </c>
    </row>
    <row r="31" spans="1:17" ht="15.75" customHeight="1" thickBot="1" x14ac:dyDescent="0.25">
      <c r="A31" s="4">
        <f t="shared" si="0"/>
        <v>8</v>
      </c>
      <c r="C31" s="13">
        <v>28</v>
      </c>
      <c r="D31" s="15" t="str">
        <f>Startovky!C31</f>
        <v>Novotný Tomáš</v>
      </c>
      <c r="E31" s="21" t="str">
        <f>Startovky!D31</f>
        <v>ÚO Písek</v>
      </c>
      <c r="F31" s="32">
        <f>Startovky!E31</f>
        <v>1985</v>
      </c>
      <c r="G31" s="32" t="str">
        <f>Startovky!F31</f>
        <v>A</v>
      </c>
      <c r="H31" s="84">
        <f>Z_úsek1!$J58</f>
        <v>1.3555555555555556E-3</v>
      </c>
      <c r="I31" s="84">
        <f>Z_úsek2!$J58</f>
        <v>1.5842592592592592E-3</v>
      </c>
      <c r="J31" s="84">
        <f>Z_úsek3!$J58</f>
        <v>1.0362847222222223E-3</v>
      </c>
      <c r="K31" s="84">
        <f>Z_úsek4!$J58</f>
        <v>8.8211805555555548E-4</v>
      </c>
      <c r="L31" s="260">
        <f t="shared" si="1"/>
        <v>4.8582175925925919E-3</v>
      </c>
      <c r="M31" s="110">
        <f t="shared" si="2"/>
        <v>13</v>
      </c>
      <c r="N31" s="86">
        <f t="shared" si="3"/>
        <v>9</v>
      </c>
      <c r="O31" s="86">
        <f t="shared" si="4"/>
        <v>8</v>
      </c>
      <c r="P31" s="86">
        <f t="shared" si="5"/>
        <v>7</v>
      </c>
      <c r="Q31" s="88">
        <f t="shared" si="6"/>
        <v>8</v>
      </c>
    </row>
    <row r="32" spans="1:17" ht="15.75" customHeight="1" thickBot="1" x14ac:dyDescent="0.25">
      <c r="A32" s="4">
        <f t="shared" si="0"/>
        <v>16</v>
      </c>
      <c r="C32" s="13">
        <v>29</v>
      </c>
      <c r="D32" s="15" t="str">
        <f>Startovky!C32</f>
        <v>Jakub Kostohryz</v>
      </c>
      <c r="E32" s="21" t="str">
        <f>Startovky!D32</f>
        <v>ÚO České Budějovice</v>
      </c>
      <c r="F32" s="32">
        <f>Startovky!E32</f>
        <v>1984</v>
      </c>
      <c r="G32" s="32" t="str">
        <f>Startovky!F32</f>
        <v>A</v>
      </c>
      <c r="H32" s="84">
        <f>Z_úsek1!$J59</f>
        <v>1.5882523148148149E-3</v>
      </c>
      <c r="I32" s="84">
        <f>Z_úsek2!$J59</f>
        <v>1.6662615740740743E-3</v>
      </c>
      <c r="J32" s="84">
        <f>Z_úsek3!$J59</f>
        <v>1.4583333333333334E-3</v>
      </c>
      <c r="K32" s="84">
        <f>Z_úsek4!$J59</f>
        <v>1.1230902777777778E-3</v>
      </c>
      <c r="L32" s="260">
        <f t="shared" si="1"/>
        <v>5.8359375E-3</v>
      </c>
      <c r="M32" s="110">
        <f t="shared" si="2"/>
        <v>22</v>
      </c>
      <c r="N32" s="86">
        <f t="shared" si="3"/>
        <v>10</v>
      </c>
      <c r="O32" s="86">
        <f t="shared" si="4"/>
        <v>23</v>
      </c>
      <c r="P32" s="86">
        <f t="shared" si="5"/>
        <v>15</v>
      </c>
      <c r="Q32" s="88">
        <f t="shared" si="6"/>
        <v>16</v>
      </c>
    </row>
    <row r="33" spans="1:17" ht="15.75" customHeight="1" thickBot="1" x14ac:dyDescent="0.25">
      <c r="A33" s="4">
        <f t="shared" si="0"/>
        <v>14</v>
      </c>
      <c r="C33" s="13">
        <v>30</v>
      </c>
      <c r="D33" s="15" t="str">
        <f>Startovky!C33</f>
        <v>Martin Cais</v>
      </c>
      <c r="E33" s="21" t="str">
        <f>Startovky!D33</f>
        <v>ÚO Prachatice</v>
      </c>
      <c r="F33" s="32">
        <f>Startovky!E33</f>
        <v>1987</v>
      </c>
      <c r="G33" s="32" t="str">
        <f>Startovky!F33</f>
        <v>A</v>
      </c>
      <c r="H33" s="84">
        <f>Z_úsek1!$J60</f>
        <v>1.3578125000000001E-3</v>
      </c>
      <c r="I33" s="84">
        <f>Z_úsek2!$J60</f>
        <v>1.7766782407407408E-3</v>
      </c>
      <c r="J33" s="84">
        <f>Z_úsek3!$J60</f>
        <v>1.3089699074074076E-3</v>
      </c>
      <c r="K33" s="84">
        <f>Z_úsek4!$J60</f>
        <v>1.2517939814814813E-3</v>
      </c>
      <c r="L33" s="260">
        <f t="shared" si="1"/>
        <v>5.6952546296296291E-3</v>
      </c>
      <c r="M33" s="110">
        <f t="shared" si="2"/>
        <v>14</v>
      </c>
      <c r="N33" s="86">
        <f t="shared" si="3"/>
        <v>13</v>
      </c>
      <c r="O33" s="86">
        <f t="shared" si="4"/>
        <v>18</v>
      </c>
      <c r="P33" s="86">
        <f t="shared" si="5"/>
        <v>18</v>
      </c>
      <c r="Q33" s="88">
        <f t="shared" si="6"/>
        <v>14</v>
      </c>
    </row>
    <row r="34" spans="1:17" ht="15.75" customHeight="1" thickBot="1" x14ac:dyDescent="0.25">
      <c r="A34" s="4">
        <f t="shared" si="0"/>
        <v>17</v>
      </c>
      <c r="C34" s="13">
        <v>31</v>
      </c>
      <c r="D34" s="15" t="str">
        <f>Startovky!C34</f>
        <v>Radek Moučka</v>
      </c>
      <c r="E34" s="21" t="str">
        <f>Startovky!D34</f>
        <v>ÚO Český Krumlov</v>
      </c>
      <c r="F34" s="32">
        <f>Startovky!E34</f>
        <v>1979</v>
      </c>
      <c r="G34" s="32" t="str">
        <f>Startovky!F34</f>
        <v>B</v>
      </c>
      <c r="H34" s="84">
        <f>Z_úsek1!$J66</f>
        <v>1.3619212962962964E-3</v>
      </c>
      <c r="I34" s="84">
        <f>Z_úsek2!$J66</f>
        <v>2.0934027777777778E-3</v>
      </c>
      <c r="J34" s="84">
        <f>Z_úsek3!$J66</f>
        <v>1.2483796296296297E-3</v>
      </c>
      <c r="K34" s="84">
        <f>Z_úsek4!$J66</f>
        <v>1.2713541666666667E-3</v>
      </c>
      <c r="L34" s="260">
        <f t="shared" si="1"/>
        <v>5.9750578703703702E-3</v>
      </c>
      <c r="M34" s="110">
        <f t="shared" si="2"/>
        <v>15</v>
      </c>
      <c r="N34" s="86">
        <f t="shared" si="3"/>
        <v>26</v>
      </c>
      <c r="O34" s="86">
        <f t="shared" si="4"/>
        <v>15</v>
      </c>
      <c r="P34" s="86">
        <f t="shared" si="5"/>
        <v>19</v>
      </c>
      <c r="Q34" s="88">
        <f t="shared" si="6"/>
        <v>17</v>
      </c>
    </row>
    <row r="35" spans="1:17" ht="15.75" customHeight="1" thickBot="1" x14ac:dyDescent="0.25">
      <c r="A35" s="4" t="e">
        <f t="shared" si="0"/>
        <v>#VALUE!</v>
      </c>
      <c r="C35" s="13">
        <v>32</v>
      </c>
      <c r="D35" s="15" t="str">
        <f>Startovky!C35</f>
        <v>NESTARTUJE</v>
      </c>
      <c r="E35" s="21" t="str">
        <f>Startovky!D35</f>
        <v>ÚO Tábor</v>
      </c>
      <c r="F35" s="32">
        <f>Startovky!E35</f>
        <v>0</v>
      </c>
      <c r="G35" s="32">
        <f>Startovky!F35</f>
        <v>0</v>
      </c>
      <c r="H35" s="84" t="str">
        <f>Z_úsek1!$J67</f>
        <v>DNF</v>
      </c>
      <c r="I35" s="84" t="str">
        <f>Z_úsek2!$J67</f>
        <v>DNF</v>
      </c>
      <c r="J35" s="84" t="str">
        <f>Z_úsek3!$J67</f>
        <v>DNF</v>
      </c>
      <c r="K35" s="84" t="str">
        <f>Z_úsek4!$J67</f>
        <v>DNF</v>
      </c>
      <c r="L35" s="260" t="str">
        <f t="shared" si="1"/>
        <v>DNF</v>
      </c>
      <c r="M35" s="110" t="e">
        <f t="shared" si="2"/>
        <v>#VALUE!</v>
      </c>
      <c r="N35" s="86" t="e">
        <f t="shared" si="3"/>
        <v>#VALUE!</v>
      </c>
      <c r="O35" s="86" t="e">
        <f t="shared" si="4"/>
        <v>#VALUE!</v>
      </c>
      <c r="P35" s="86" t="e">
        <f t="shared" si="5"/>
        <v>#VALUE!</v>
      </c>
      <c r="Q35" s="88" t="e">
        <f t="shared" si="6"/>
        <v>#VALUE!</v>
      </c>
    </row>
    <row r="36" spans="1:17" ht="15.75" customHeight="1" thickBot="1" x14ac:dyDescent="0.25">
      <c r="A36" s="4">
        <f t="shared" si="0"/>
        <v>13</v>
      </c>
      <c r="C36" s="13">
        <v>33</v>
      </c>
      <c r="D36" s="15" t="str">
        <f>Startovky!C36</f>
        <v>Adam Drančák</v>
      </c>
      <c r="E36" s="21" t="str">
        <f>Startovky!D36</f>
        <v>ÚO Strakonice</v>
      </c>
      <c r="F36" s="32">
        <f>Startovky!E36</f>
        <v>1976</v>
      </c>
      <c r="G36" s="32" t="str">
        <f>Startovky!F36</f>
        <v>B</v>
      </c>
      <c r="H36" s="84">
        <f>Z_úsek1!$J68</f>
        <v>1.4989583333333335E-3</v>
      </c>
      <c r="I36" s="84">
        <f>Z_úsek2!$J68</f>
        <v>1.9159143518518518E-3</v>
      </c>
      <c r="J36" s="84">
        <f>Z_úsek3!$J68</f>
        <v>1.0726851851851852E-3</v>
      </c>
      <c r="K36" s="84">
        <f>Z_úsek4!$J68</f>
        <v>1.0691550925925925E-3</v>
      </c>
      <c r="L36" s="260">
        <f t="shared" si="1"/>
        <v>5.556712962962963E-3</v>
      </c>
      <c r="M36" s="110">
        <f t="shared" si="2"/>
        <v>19</v>
      </c>
      <c r="N36" s="86">
        <f t="shared" si="3"/>
        <v>20</v>
      </c>
      <c r="O36" s="86">
        <f t="shared" si="4"/>
        <v>10</v>
      </c>
      <c r="P36" s="86">
        <f t="shared" si="5"/>
        <v>12</v>
      </c>
      <c r="Q36" s="88">
        <f t="shared" si="6"/>
        <v>13</v>
      </c>
    </row>
    <row r="37" spans="1:17" ht="15.75" customHeight="1" thickBot="1" x14ac:dyDescent="0.25">
      <c r="A37" s="4">
        <f t="shared" si="0"/>
        <v>12</v>
      </c>
      <c r="C37" s="13">
        <v>34</v>
      </c>
      <c r="D37" s="15" t="str">
        <f>Startovky!C37</f>
        <v>Radek Klein</v>
      </c>
      <c r="E37" s="21" t="str">
        <f>Startovky!D37</f>
        <v>ÚO Jindřichův Hradec</v>
      </c>
      <c r="F37" s="32">
        <f>Startovky!E37</f>
        <v>1990</v>
      </c>
      <c r="G37" s="32" t="str">
        <f>Startovky!F37</f>
        <v>A</v>
      </c>
      <c r="H37" s="84">
        <f>Z_úsek1!$J69</f>
        <v>1.2705439814814814E-3</v>
      </c>
      <c r="I37" s="84">
        <f>Z_úsek2!$J69</f>
        <v>1.8439236111111111E-3</v>
      </c>
      <c r="J37" s="84">
        <f>Z_úsek3!$J69</f>
        <v>1.2069444444444445E-3</v>
      </c>
      <c r="K37" s="84">
        <f>Z_úsek4!$J69</f>
        <v>1.1300925925925927E-3</v>
      </c>
      <c r="L37" s="260">
        <f t="shared" si="1"/>
        <v>5.4515046296296291E-3</v>
      </c>
      <c r="M37" s="110">
        <f t="shared" si="2"/>
        <v>9</v>
      </c>
      <c r="N37" s="86">
        <f t="shared" si="3"/>
        <v>16</v>
      </c>
      <c r="O37" s="86">
        <f t="shared" si="4"/>
        <v>13</v>
      </c>
      <c r="P37" s="86">
        <f t="shared" si="5"/>
        <v>16</v>
      </c>
      <c r="Q37" s="88">
        <f t="shared" si="6"/>
        <v>12</v>
      </c>
    </row>
    <row r="38" spans="1:17" ht="15.75" customHeight="1" thickBot="1" x14ac:dyDescent="0.25">
      <c r="A38" s="4" t="e">
        <f t="shared" si="0"/>
        <v>#VALUE!</v>
      </c>
      <c r="C38" s="14">
        <v>35</v>
      </c>
      <c r="D38" s="48" t="str">
        <f>Startovky!C38</f>
        <v>NESTARTUJE</v>
      </c>
      <c r="E38" s="49" t="str">
        <f>Startovky!D38</f>
        <v>ÚO Písek</v>
      </c>
      <c r="F38" s="50">
        <f>Startovky!E38</f>
        <v>0</v>
      </c>
      <c r="G38" s="50">
        <f>Startovky!F38</f>
        <v>0</v>
      </c>
      <c r="H38" s="85" t="str">
        <f>Z_úsek1!$J70</f>
        <v>DNF</v>
      </c>
      <c r="I38" s="85" t="str">
        <f>Z_úsek2!$J70</f>
        <v>DNF</v>
      </c>
      <c r="J38" s="85" t="str">
        <f>Z_úsek3!$J70</f>
        <v>DNF</v>
      </c>
      <c r="K38" s="85" t="str">
        <f>Z_úsek4!$J70</f>
        <v>DNF</v>
      </c>
      <c r="L38" s="261" t="str">
        <f t="shared" si="1"/>
        <v>DNF</v>
      </c>
      <c r="M38" s="111" t="e">
        <f t="shared" si="2"/>
        <v>#VALUE!</v>
      </c>
      <c r="N38" s="87" t="e">
        <f t="shared" si="3"/>
        <v>#VALUE!</v>
      </c>
      <c r="O38" s="87" t="e">
        <f t="shared" si="4"/>
        <v>#VALUE!</v>
      </c>
      <c r="P38" s="87" t="e">
        <f t="shared" si="5"/>
        <v>#VALUE!</v>
      </c>
      <c r="Q38" s="89" t="e">
        <f t="shared" si="6"/>
        <v>#VALUE!</v>
      </c>
    </row>
  </sheetData>
  <autoFilter ref="C3:G38"/>
  <sortState ref="A3:H72">
    <sortCondition ref="C3:C72"/>
  </sortState>
  <mergeCells count="2">
    <mergeCell ref="A1:L1"/>
    <mergeCell ref="A2:L2"/>
  </mergeCells>
  <pageMargins left="0.23622047244094491" right="0.23622047244094491" top="0.74803149606299213" bottom="0.74803149606299213" header="0.31496062992125984" footer="0.31496062992125984"/>
  <pageSetup paperSize="9" scale="6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Normal="100" zoomScaleSheetLayoutView="100" workbookViewId="0">
      <selection activeCell="D5" sqref="D5"/>
    </sheetView>
  </sheetViews>
  <sheetFormatPr defaultRowHeight="12.75" x14ac:dyDescent="0.2"/>
  <cols>
    <col min="1" max="1" width="20.140625" bestFit="1" customWidth="1"/>
    <col min="2" max="2" width="0.85546875" customWidth="1"/>
    <col min="3" max="3" width="6.42578125" customWidth="1"/>
    <col min="4" max="4" width="31.5703125" customWidth="1"/>
    <col min="5" max="5" width="19.5703125" customWidth="1"/>
    <col min="8" max="8" width="9.85546875" customWidth="1"/>
    <col min="13" max="17" width="7.85546875" customWidth="1"/>
    <col min="18" max="18" width="18.7109375" bestFit="1" customWidth="1"/>
  </cols>
  <sheetData>
    <row r="1" spans="1:17" ht="13.5" thickBot="1" x14ac:dyDescent="0.25">
      <c r="A1" s="216" t="s">
        <v>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5"/>
      <c r="N1" s="5"/>
      <c r="O1" s="5"/>
      <c r="P1" s="5"/>
      <c r="Q1" s="5"/>
    </row>
    <row r="2" spans="1:17" ht="21" thickBot="1" x14ac:dyDescent="0.25">
      <c r="A2" s="217" t="s">
        <v>50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  <c r="M2" s="5"/>
      <c r="N2" s="5"/>
      <c r="O2" s="5"/>
      <c r="P2" s="5"/>
      <c r="Q2" s="5"/>
    </row>
    <row r="3" spans="1:17" ht="42.75" thickBot="1" x14ac:dyDescent="0.25">
      <c r="A3" s="79" t="s">
        <v>1</v>
      </c>
      <c r="B3" s="52"/>
      <c r="C3" s="80" t="s">
        <v>3</v>
      </c>
      <c r="D3" s="80" t="s">
        <v>0</v>
      </c>
      <c r="E3" s="80" t="s">
        <v>2</v>
      </c>
      <c r="F3" s="81" t="s">
        <v>86</v>
      </c>
      <c r="G3" s="79" t="s">
        <v>23</v>
      </c>
      <c r="H3" s="80" t="s">
        <v>26</v>
      </c>
      <c r="I3" s="82" t="s">
        <v>27</v>
      </c>
      <c r="J3" s="82" t="s">
        <v>28</v>
      </c>
      <c r="K3" s="82" t="s">
        <v>29</v>
      </c>
      <c r="L3" s="106" t="s">
        <v>30</v>
      </c>
      <c r="M3" s="126" t="s">
        <v>47</v>
      </c>
      <c r="N3" s="126" t="s">
        <v>51</v>
      </c>
      <c r="O3" s="126" t="s">
        <v>52</v>
      </c>
      <c r="P3" s="126" t="s">
        <v>53</v>
      </c>
      <c r="Q3" s="126" t="s">
        <v>48</v>
      </c>
    </row>
    <row r="4" spans="1:17" ht="15.75" thickBot="1" x14ac:dyDescent="0.25">
      <c r="A4" s="4">
        <f>RANK(L4,$L$4:$L$38,1)</f>
        <v>1</v>
      </c>
      <c r="B4" s="5"/>
      <c r="C4" s="127">
        <v>13</v>
      </c>
      <c r="D4" s="128" t="s">
        <v>78</v>
      </c>
      <c r="E4" s="129" t="s">
        <v>10</v>
      </c>
      <c r="F4" s="130">
        <v>1988</v>
      </c>
      <c r="G4" s="130" t="s">
        <v>18</v>
      </c>
      <c r="H4" s="131">
        <v>9.2337962962962968E-4</v>
      </c>
      <c r="I4" s="131">
        <v>1.2833333333333334E-3</v>
      </c>
      <c r="J4" s="131">
        <v>8.2581018518518528E-4</v>
      </c>
      <c r="K4" s="131">
        <v>8.1898148148148151E-4</v>
      </c>
      <c r="L4" s="132">
        <v>3.8515046296296301E-3</v>
      </c>
      <c r="M4" s="107">
        <f>RANK(H4,$H$4:$H$38,1)</f>
        <v>1</v>
      </c>
      <c r="N4" s="108">
        <f>RANK(I4,$I$4:$I$38,1)</f>
        <v>1</v>
      </c>
      <c r="O4" s="108">
        <f>RANK(J4,$J$4:$J$38,1)</f>
        <v>2</v>
      </c>
      <c r="P4" s="108">
        <f>RANK(K4,$K$4:$K$38,1)</f>
        <v>3</v>
      </c>
      <c r="Q4" s="109">
        <f>RANK(L4,$L$4:$L$38,1)</f>
        <v>1</v>
      </c>
    </row>
    <row r="5" spans="1:17" ht="15.75" thickBot="1" x14ac:dyDescent="0.25">
      <c r="A5" s="4">
        <f>RANK(L5,$L$4:$L$38,1)</f>
        <v>2</v>
      </c>
      <c r="B5" s="5"/>
      <c r="C5" s="133">
        <v>25</v>
      </c>
      <c r="D5" s="134" t="s">
        <v>71</v>
      </c>
      <c r="E5" s="135" t="s">
        <v>11</v>
      </c>
      <c r="F5" s="136">
        <v>1982</v>
      </c>
      <c r="G5" s="136" t="s">
        <v>18</v>
      </c>
      <c r="H5" s="137">
        <v>1.0880208333333332E-3</v>
      </c>
      <c r="I5" s="137">
        <v>1.2949652777777779E-3</v>
      </c>
      <c r="J5" s="137">
        <v>7.6921296296296308E-4</v>
      </c>
      <c r="K5" s="137">
        <v>7.7546296296296304E-4</v>
      </c>
      <c r="L5" s="138">
        <v>3.9276620370370368E-3</v>
      </c>
      <c r="M5" s="110">
        <f>RANK(H5,$H$4:$H$38,1)</f>
        <v>3</v>
      </c>
      <c r="N5" s="86">
        <f>RANK(I5,$I$4:$I$38,1)</f>
        <v>2</v>
      </c>
      <c r="O5" s="86">
        <f>RANK(J5,$J$4:$J$38,1)</f>
        <v>1</v>
      </c>
      <c r="P5" s="86">
        <f>RANK(K5,$K$4:$K$38,1)</f>
        <v>2</v>
      </c>
      <c r="Q5" s="88">
        <f>RANK(L5,$L$4:$L$38,1)</f>
        <v>2</v>
      </c>
    </row>
    <row r="6" spans="1:17" ht="15.75" thickBot="1" x14ac:dyDescent="0.25">
      <c r="A6" s="4">
        <f>RANK(L6,$L$4:$L$38,1)</f>
        <v>3</v>
      </c>
      <c r="B6" s="5"/>
      <c r="C6" s="133">
        <v>21</v>
      </c>
      <c r="D6" s="134" t="s">
        <v>84</v>
      </c>
      <c r="E6" s="135" t="s">
        <v>92</v>
      </c>
      <c r="F6" s="136">
        <v>1989</v>
      </c>
      <c r="G6" s="136" t="s">
        <v>18</v>
      </c>
      <c r="H6" s="137">
        <v>1.3469328703703703E-3</v>
      </c>
      <c r="I6" s="137">
        <v>1.3710648148148148E-3</v>
      </c>
      <c r="J6" s="137">
        <v>8.8802083333333333E-4</v>
      </c>
      <c r="K6" s="137">
        <v>7.4218750000000001E-4</v>
      </c>
      <c r="L6" s="138">
        <v>4.3482060185185186E-3</v>
      </c>
      <c r="M6" s="110">
        <f>RANK(H6,$H$4:$H$38,1)</f>
        <v>8</v>
      </c>
      <c r="N6" s="86">
        <f>RANK(I6,$I$4:$I$38,1)</f>
        <v>3</v>
      </c>
      <c r="O6" s="86">
        <f>RANK(J6,$J$4:$J$38,1)</f>
        <v>3</v>
      </c>
      <c r="P6" s="86">
        <f>RANK(K6,$K$4:$K$38,1)</f>
        <v>1</v>
      </c>
      <c r="Q6" s="88">
        <f>RANK(L6,$L$4:$L$38,1)</f>
        <v>3</v>
      </c>
    </row>
    <row r="7" spans="1:17" ht="15.75" thickBot="1" x14ac:dyDescent="0.25">
      <c r="A7" s="4">
        <f>RANK(L7,$L$4:$L$38,1)</f>
        <v>4</v>
      </c>
      <c r="B7" s="5"/>
      <c r="C7" s="133">
        <v>18</v>
      </c>
      <c r="D7" s="134" t="s">
        <v>72</v>
      </c>
      <c r="E7" s="135" t="s">
        <v>11</v>
      </c>
      <c r="F7" s="136">
        <v>1987</v>
      </c>
      <c r="G7" s="136" t="s">
        <v>18</v>
      </c>
      <c r="H7" s="137">
        <v>1.166087962962963E-3</v>
      </c>
      <c r="I7" s="137">
        <v>1.489178240740741E-3</v>
      </c>
      <c r="J7" s="137">
        <v>1.0269675925925928E-3</v>
      </c>
      <c r="K7" s="137">
        <v>8.5376157407407406E-4</v>
      </c>
      <c r="L7" s="138">
        <v>4.5359953703703708E-3</v>
      </c>
      <c r="M7" s="110">
        <f>RANK(H7,$H$4:$H$38,1)</f>
        <v>4</v>
      </c>
      <c r="N7" s="86">
        <f>RANK(I7,$I$4:$I$38,1)</f>
        <v>4</v>
      </c>
      <c r="O7" s="86">
        <f>RANK(J7,$J$4:$J$38,1)</f>
        <v>5</v>
      </c>
      <c r="P7" s="86">
        <f>RANK(K7,$K$4:$K$38,1)</f>
        <v>4</v>
      </c>
      <c r="Q7" s="88">
        <f>RANK(L7,$L$4:$L$38,1)</f>
        <v>4</v>
      </c>
    </row>
    <row r="8" spans="1:17" ht="15.75" thickBot="1" x14ac:dyDescent="0.25">
      <c r="A8" s="4">
        <f>RANK(L8,$L$4:$L$38,1)</f>
        <v>5</v>
      </c>
      <c r="B8" s="5"/>
      <c r="C8" s="133">
        <v>28</v>
      </c>
      <c r="D8" s="134" t="s">
        <v>85</v>
      </c>
      <c r="E8" s="135" t="s">
        <v>92</v>
      </c>
      <c r="F8" s="136">
        <v>1985</v>
      </c>
      <c r="G8" s="136" t="s">
        <v>18</v>
      </c>
      <c r="H8" s="137">
        <v>1.3555555555555556E-3</v>
      </c>
      <c r="I8" s="137">
        <v>1.5842592592592592E-3</v>
      </c>
      <c r="J8" s="137">
        <v>1.0362847222222223E-3</v>
      </c>
      <c r="K8" s="137">
        <v>8.8211805555555548E-4</v>
      </c>
      <c r="L8" s="138">
        <v>4.8582175925925919E-3</v>
      </c>
      <c r="M8" s="110">
        <f>RANK(H8,$H$4:$H$38,1)</f>
        <v>10</v>
      </c>
      <c r="N8" s="86">
        <f>RANK(I8,$I$4:$I$38,1)</f>
        <v>6</v>
      </c>
      <c r="O8" s="86">
        <f>RANK(J8,$J$4:$J$38,1)</f>
        <v>6</v>
      </c>
      <c r="P8" s="86">
        <f>RANK(K8,$K$4:$K$38,1)</f>
        <v>5</v>
      </c>
      <c r="Q8" s="88">
        <f>RANK(L8,$L$4:$L$38,1)</f>
        <v>5</v>
      </c>
    </row>
    <row r="9" spans="1:17" ht="15.75" thickBot="1" x14ac:dyDescent="0.25">
      <c r="A9" s="4">
        <f>RANK(L9,$L$4:$L$38,1)</f>
        <v>6</v>
      </c>
      <c r="B9" s="5"/>
      <c r="C9" s="133">
        <v>6</v>
      </c>
      <c r="D9" s="134" t="s">
        <v>77</v>
      </c>
      <c r="E9" s="135" t="s">
        <v>10</v>
      </c>
      <c r="F9" s="136">
        <v>1984</v>
      </c>
      <c r="G9" s="136" t="s">
        <v>18</v>
      </c>
      <c r="H9" s="137">
        <v>1.3483796296296295E-3</v>
      </c>
      <c r="I9" s="137">
        <v>1.6692708333333334E-3</v>
      </c>
      <c r="J9" s="137">
        <v>1.0421296296296298E-3</v>
      </c>
      <c r="K9" s="137">
        <v>9.7274305555555547E-4</v>
      </c>
      <c r="L9" s="138">
        <v>5.0325231481481479E-3</v>
      </c>
      <c r="M9" s="110">
        <f>RANK(H9,$H$4:$H$38,1)</f>
        <v>9</v>
      </c>
      <c r="N9" s="86">
        <f>RANK(I9,$I$4:$I$38,1)</f>
        <v>8</v>
      </c>
      <c r="O9" s="86">
        <f>RANK(J9,$J$4:$J$38,1)</f>
        <v>7</v>
      </c>
      <c r="P9" s="86">
        <f>RANK(K9,$K$4:$K$38,1)</f>
        <v>6</v>
      </c>
      <c r="Q9" s="88">
        <f>RANK(L9,$L$4:$L$38,1)</f>
        <v>6</v>
      </c>
    </row>
    <row r="10" spans="1:17" ht="15.75" thickBot="1" x14ac:dyDescent="0.25">
      <c r="A10" s="4">
        <f>RANK(L10,$L$4:$L$38,1)</f>
        <v>7</v>
      </c>
      <c r="B10" s="5"/>
      <c r="C10" s="133">
        <v>20</v>
      </c>
      <c r="D10" s="134" t="s">
        <v>79</v>
      </c>
      <c r="E10" s="135" t="s">
        <v>10</v>
      </c>
      <c r="F10" s="136">
        <v>1986</v>
      </c>
      <c r="G10" s="136" t="s">
        <v>18</v>
      </c>
      <c r="H10" s="137">
        <v>1.0421296296296296E-3</v>
      </c>
      <c r="I10" s="137">
        <v>1.5174768518518519E-3</v>
      </c>
      <c r="J10" s="137">
        <v>1.539699074074074E-3</v>
      </c>
      <c r="K10" s="137">
        <v>1.0553819444444445E-3</v>
      </c>
      <c r="L10" s="138">
        <v>5.1546875000000004E-3</v>
      </c>
      <c r="M10" s="110">
        <f>RANK(H10,$H$4:$H$38,1)</f>
        <v>2</v>
      </c>
      <c r="N10" s="86">
        <f>RANK(I10,$I$4:$I$38,1)</f>
        <v>5</v>
      </c>
      <c r="O10" s="86">
        <f>RANK(J10,$J$4:$J$38,1)</f>
        <v>16</v>
      </c>
      <c r="P10" s="86">
        <f>RANK(K10,$K$4:$K$38,1)</f>
        <v>7</v>
      </c>
      <c r="Q10" s="88">
        <f>RANK(L10,$L$4:$L$38,1)</f>
        <v>7</v>
      </c>
    </row>
    <row r="11" spans="1:17" ht="15.75" thickBot="1" x14ac:dyDescent="0.25">
      <c r="A11" s="4">
        <f>RANK(L11,$L$4:$L$38,1)</f>
        <v>8</v>
      </c>
      <c r="B11" s="5"/>
      <c r="C11" s="133">
        <v>34</v>
      </c>
      <c r="D11" s="134" t="s">
        <v>81</v>
      </c>
      <c r="E11" s="135" t="s">
        <v>10</v>
      </c>
      <c r="F11" s="136">
        <v>1990</v>
      </c>
      <c r="G11" s="136" t="s">
        <v>18</v>
      </c>
      <c r="H11" s="137">
        <v>1.2705439814814814E-3</v>
      </c>
      <c r="I11" s="137">
        <v>1.8439236111111111E-3</v>
      </c>
      <c r="J11" s="137">
        <v>1.2069444444444445E-3</v>
      </c>
      <c r="K11" s="137">
        <v>1.1300925925925927E-3</v>
      </c>
      <c r="L11" s="138">
        <v>5.4515046296296291E-3</v>
      </c>
      <c r="M11" s="110">
        <f>RANK(H11,$H$4:$H$38,1)</f>
        <v>6</v>
      </c>
      <c r="N11" s="86">
        <f>RANK(I11,$I$4:$I$38,1)</f>
        <v>12</v>
      </c>
      <c r="O11" s="86">
        <f>RANK(J11,$J$4:$J$38,1)</f>
        <v>8</v>
      </c>
      <c r="P11" s="86">
        <f>RANK(K11,$K$4:$K$38,1)</f>
        <v>9</v>
      </c>
      <c r="Q11" s="88">
        <f>RANK(L11,$L$4:$L$38,1)</f>
        <v>8</v>
      </c>
    </row>
    <row r="12" spans="1:17" ht="15.75" thickBot="1" x14ac:dyDescent="0.25">
      <c r="A12" s="4">
        <f>RANK(L12,$L$4:$L$38,1)</f>
        <v>9</v>
      </c>
      <c r="B12" s="5"/>
      <c r="C12" s="133">
        <v>30</v>
      </c>
      <c r="D12" s="134" t="s">
        <v>59</v>
      </c>
      <c r="E12" s="135" t="s">
        <v>8</v>
      </c>
      <c r="F12" s="136">
        <v>1987</v>
      </c>
      <c r="G12" s="136" t="s">
        <v>18</v>
      </c>
      <c r="H12" s="137">
        <v>1.3578125000000001E-3</v>
      </c>
      <c r="I12" s="137">
        <v>1.7766782407407408E-3</v>
      </c>
      <c r="J12" s="137">
        <v>1.3089699074074076E-3</v>
      </c>
      <c r="K12" s="137">
        <v>1.2517939814814813E-3</v>
      </c>
      <c r="L12" s="138">
        <v>5.6952546296296291E-3</v>
      </c>
      <c r="M12" s="110">
        <f>RANK(H12,$H$4:$H$38,1)</f>
        <v>11</v>
      </c>
      <c r="N12" s="86">
        <f>RANK(I12,$I$4:$I$38,1)</f>
        <v>9</v>
      </c>
      <c r="O12" s="86">
        <f>RANK(J12,$J$4:$J$38,1)</f>
        <v>11</v>
      </c>
      <c r="P12" s="86">
        <f>RANK(K12,$K$4:$K$38,1)</f>
        <v>11</v>
      </c>
      <c r="Q12" s="88">
        <f>RANK(L12,$L$4:$L$38,1)</f>
        <v>9</v>
      </c>
    </row>
    <row r="13" spans="1:17" ht="15.75" thickBot="1" x14ac:dyDescent="0.25">
      <c r="A13" s="4">
        <f>RANK(L13,$L$4:$L$38,1)</f>
        <v>10</v>
      </c>
      <c r="B13" s="5"/>
      <c r="C13" s="133">
        <v>8</v>
      </c>
      <c r="D13" s="134" t="s">
        <v>55</v>
      </c>
      <c r="E13" s="135" t="s">
        <v>54</v>
      </c>
      <c r="F13" s="136">
        <v>1981</v>
      </c>
      <c r="G13" s="136" t="s">
        <v>18</v>
      </c>
      <c r="H13" s="137">
        <v>1.5881365740740743E-3</v>
      </c>
      <c r="I13" s="137">
        <v>1.8026041666666668E-3</v>
      </c>
      <c r="J13" s="137">
        <v>1.2166666666666667E-3</v>
      </c>
      <c r="K13" s="137">
        <v>1.1695023148148148E-3</v>
      </c>
      <c r="L13" s="138">
        <v>5.7769097222222223E-3</v>
      </c>
      <c r="M13" s="110">
        <f>RANK(H13,$H$4:$H$38,1)</f>
        <v>14</v>
      </c>
      <c r="N13" s="86">
        <f>RANK(I13,$I$4:$I$38,1)</f>
        <v>11</v>
      </c>
      <c r="O13" s="86">
        <f>RANK(J13,$J$4:$J$38,1)</f>
        <v>9</v>
      </c>
      <c r="P13" s="86">
        <f>RANK(K13,$K$4:$K$38,1)</f>
        <v>10</v>
      </c>
      <c r="Q13" s="88">
        <f>RANK(L13,$L$4:$L$38,1)</f>
        <v>10</v>
      </c>
    </row>
    <row r="14" spans="1:17" ht="15.75" thickBot="1" x14ac:dyDescent="0.25">
      <c r="A14" s="4">
        <f>RANK(L14,$L$4:$L$38,1)</f>
        <v>11</v>
      </c>
      <c r="B14" s="5"/>
      <c r="C14" s="133">
        <v>29</v>
      </c>
      <c r="D14" s="134" t="s">
        <v>58</v>
      </c>
      <c r="E14" s="135" t="s">
        <v>54</v>
      </c>
      <c r="F14" s="136">
        <v>1984</v>
      </c>
      <c r="G14" s="136" t="s">
        <v>18</v>
      </c>
      <c r="H14" s="137">
        <v>1.5882523148148149E-3</v>
      </c>
      <c r="I14" s="137">
        <v>1.6662615740740743E-3</v>
      </c>
      <c r="J14" s="137">
        <v>1.4583333333333334E-3</v>
      </c>
      <c r="K14" s="137">
        <v>1.1230902777777778E-3</v>
      </c>
      <c r="L14" s="138">
        <v>5.8359375E-3</v>
      </c>
      <c r="M14" s="110">
        <f>RANK(H14,$H$4:$H$38,1)</f>
        <v>15</v>
      </c>
      <c r="N14" s="86">
        <f>RANK(I14,$I$4:$I$38,1)</f>
        <v>7</v>
      </c>
      <c r="O14" s="86">
        <f>RANK(J14,$J$4:$J$38,1)</f>
        <v>14</v>
      </c>
      <c r="P14" s="86">
        <f>RANK(K14,$K$4:$K$38,1)</f>
        <v>8</v>
      </c>
      <c r="Q14" s="88">
        <f>RANK(L14,$L$4:$L$38,1)</f>
        <v>11</v>
      </c>
    </row>
    <row r="15" spans="1:17" ht="15.75" thickBot="1" x14ac:dyDescent="0.25">
      <c r="A15" s="4">
        <f>RANK(L15,$L$4:$L$38,1)</f>
        <v>12</v>
      </c>
      <c r="B15" s="5"/>
      <c r="C15" s="133">
        <v>10</v>
      </c>
      <c r="D15" s="134" t="s">
        <v>65</v>
      </c>
      <c r="E15" s="135" t="s">
        <v>9</v>
      </c>
      <c r="F15" s="136">
        <v>1983</v>
      </c>
      <c r="G15" s="136" t="s">
        <v>18</v>
      </c>
      <c r="H15" s="137">
        <v>1.6615162037037037E-3</v>
      </c>
      <c r="I15" s="137">
        <v>2.0704282407407407E-3</v>
      </c>
      <c r="J15" s="137">
        <v>1.0010995370370371E-3</v>
      </c>
      <c r="K15" s="137">
        <v>1.5498842592592593E-3</v>
      </c>
      <c r="L15" s="138">
        <v>6.2829282407407408E-3</v>
      </c>
      <c r="M15" s="110">
        <f>RANK(H15,$H$4:$H$38,1)</f>
        <v>17</v>
      </c>
      <c r="N15" s="86">
        <f>RANK(I15,$I$4:$I$38,1)</f>
        <v>15</v>
      </c>
      <c r="O15" s="86">
        <f>RANK(J15,$J$4:$J$38,1)</f>
        <v>4</v>
      </c>
      <c r="P15" s="86">
        <f>RANK(K15,$K$4:$K$38,1)</f>
        <v>16</v>
      </c>
      <c r="Q15" s="88">
        <f>RANK(L15,$L$4:$L$38,1)</f>
        <v>12</v>
      </c>
    </row>
    <row r="16" spans="1:17" ht="15.75" thickBot="1" x14ac:dyDescent="0.25">
      <c r="A16" s="4">
        <f>RANK(L16,$L$4:$L$38,1)</f>
        <v>13</v>
      </c>
      <c r="B16" s="5"/>
      <c r="C16" s="133">
        <v>12</v>
      </c>
      <c r="D16" s="134" t="s">
        <v>74</v>
      </c>
      <c r="E16" s="135" t="s">
        <v>7</v>
      </c>
      <c r="F16" s="136">
        <v>1982</v>
      </c>
      <c r="G16" s="136" t="s">
        <v>18</v>
      </c>
      <c r="H16" s="137">
        <v>1.6551504629629629E-3</v>
      </c>
      <c r="I16" s="137">
        <v>2.1489004629629627E-3</v>
      </c>
      <c r="J16" s="137">
        <v>1.3868634259259259E-3</v>
      </c>
      <c r="K16" s="137">
        <v>1.4807291666666667E-3</v>
      </c>
      <c r="L16" s="138">
        <v>6.6716435185185177E-3</v>
      </c>
      <c r="M16" s="110">
        <f>RANK(H16,$H$4:$H$38,1)</f>
        <v>16</v>
      </c>
      <c r="N16" s="86">
        <f>RANK(I16,$I$4:$I$38,1)</f>
        <v>19</v>
      </c>
      <c r="O16" s="86">
        <f>RANK(J16,$J$4:$J$38,1)</f>
        <v>13</v>
      </c>
      <c r="P16" s="86">
        <f>RANK(K16,$K$4:$K$38,1)</f>
        <v>15</v>
      </c>
      <c r="Q16" s="88">
        <f>RANK(L16,$L$4:$L$38,1)</f>
        <v>13</v>
      </c>
    </row>
    <row r="17" spans="1:17" ht="15.75" thickBot="1" x14ac:dyDescent="0.25">
      <c r="A17" s="4">
        <f>RANK(L17,$L$4:$L$38,1)</f>
        <v>14</v>
      </c>
      <c r="B17" s="5"/>
      <c r="C17" s="133">
        <v>27</v>
      </c>
      <c r="D17" s="134" t="s">
        <v>80</v>
      </c>
      <c r="E17" s="135" t="s">
        <v>10</v>
      </c>
      <c r="F17" s="136">
        <v>1986</v>
      </c>
      <c r="G17" s="136" t="s">
        <v>18</v>
      </c>
      <c r="H17" s="137">
        <v>1.2684606481481483E-3</v>
      </c>
      <c r="I17" s="137">
        <v>1.8590277777777778E-3</v>
      </c>
      <c r="J17" s="137">
        <v>1.6381944444444445E-3</v>
      </c>
      <c r="K17" s="137">
        <v>1.9820023148148149E-3</v>
      </c>
      <c r="L17" s="138">
        <v>6.7476851851851856E-3</v>
      </c>
      <c r="M17" s="110">
        <f>RANK(H17,$H$4:$H$38,1)</f>
        <v>5</v>
      </c>
      <c r="N17" s="86">
        <f>RANK(I17,$I$4:$I$38,1)</f>
        <v>13</v>
      </c>
      <c r="O17" s="86">
        <f>RANK(J17,$J$4:$J$38,1)</f>
        <v>20</v>
      </c>
      <c r="P17" s="86">
        <f>RANK(K17,$K$4:$K$38,1)</f>
        <v>19</v>
      </c>
      <c r="Q17" s="88">
        <f>RANK(L17,$L$4:$L$38,1)</f>
        <v>14</v>
      </c>
    </row>
    <row r="18" spans="1:17" ht="15.75" thickBot="1" x14ac:dyDescent="0.25">
      <c r="A18" s="4">
        <f>RANK(L18,$L$4:$L$38,1)</f>
        <v>15</v>
      </c>
      <c r="B18" s="5"/>
      <c r="C18" s="133">
        <v>1</v>
      </c>
      <c r="D18" s="134" t="s">
        <v>96</v>
      </c>
      <c r="E18" s="135" t="s">
        <v>54</v>
      </c>
      <c r="F18" s="136">
        <v>1984</v>
      </c>
      <c r="G18" s="136" t="s">
        <v>18</v>
      </c>
      <c r="H18" s="137">
        <v>1.7981481481481481E-3</v>
      </c>
      <c r="I18" s="137">
        <v>1.9652199074074077E-3</v>
      </c>
      <c r="J18" s="137">
        <v>1.5888310185185185E-3</v>
      </c>
      <c r="K18" s="137">
        <v>1.4162037037037036E-3</v>
      </c>
      <c r="L18" s="138">
        <v>6.7684027777777777E-3</v>
      </c>
      <c r="M18" s="110">
        <f>RANK(H18,$H$4:$H$38,1)</f>
        <v>19</v>
      </c>
      <c r="N18" s="86">
        <f>RANK(I18,$I$4:$I$38,1)</f>
        <v>14</v>
      </c>
      <c r="O18" s="86">
        <f>RANK(J18,$J$4:$J$38,1)</f>
        <v>19</v>
      </c>
      <c r="P18" s="86">
        <f>RANK(K18,$K$4:$K$38,1)</f>
        <v>12</v>
      </c>
      <c r="Q18" s="88">
        <f>RANK(L18,$L$4:$L$38,1)</f>
        <v>15</v>
      </c>
    </row>
    <row r="19" spans="1:17" ht="15.75" thickBot="1" x14ac:dyDescent="0.25">
      <c r="A19" s="4">
        <f>RANK(L19,$L$4:$L$38,1)</f>
        <v>16</v>
      </c>
      <c r="B19" s="5"/>
      <c r="C19" s="133">
        <v>17</v>
      </c>
      <c r="D19" s="134" t="s">
        <v>66</v>
      </c>
      <c r="E19" s="135" t="s">
        <v>9</v>
      </c>
      <c r="F19" s="136">
        <v>1984</v>
      </c>
      <c r="G19" s="136" t="s">
        <v>18</v>
      </c>
      <c r="H19" s="137">
        <v>1.8256944444444445E-3</v>
      </c>
      <c r="I19" s="137">
        <v>2.0890046296296295E-3</v>
      </c>
      <c r="J19" s="137">
        <v>1.4733217592592593E-3</v>
      </c>
      <c r="K19" s="137">
        <v>1.4510995370370368E-3</v>
      </c>
      <c r="L19" s="138">
        <v>6.8391203703703704E-3</v>
      </c>
      <c r="M19" s="110">
        <f>RANK(H19,$H$4:$H$38,1)</f>
        <v>20</v>
      </c>
      <c r="N19" s="86">
        <f>RANK(I19,$I$4:$I$38,1)</f>
        <v>17</v>
      </c>
      <c r="O19" s="86">
        <f>RANK(J19,$J$4:$J$38,1)</f>
        <v>15</v>
      </c>
      <c r="P19" s="86">
        <f>RANK(K19,$K$4:$K$38,1)</f>
        <v>14</v>
      </c>
      <c r="Q19" s="88">
        <f>RANK(L19,$L$4:$L$38,1)</f>
        <v>16</v>
      </c>
    </row>
    <row r="20" spans="1:17" ht="15.75" thickBot="1" x14ac:dyDescent="0.25">
      <c r="A20" s="4">
        <f>RANK(L20,$L$4:$L$38,1)</f>
        <v>17</v>
      </c>
      <c r="B20" s="5"/>
      <c r="C20" s="133">
        <v>23</v>
      </c>
      <c r="D20" s="134" t="s">
        <v>60</v>
      </c>
      <c r="E20" s="135" t="s">
        <v>8</v>
      </c>
      <c r="F20" s="136">
        <v>1985</v>
      </c>
      <c r="G20" s="136" t="s">
        <v>18</v>
      </c>
      <c r="H20" s="137">
        <v>1.579050925925926E-3</v>
      </c>
      <c r="I20" s="137">
        <v>2.2857060185185185E-3</v>
      </c>
      <c r="J20" s="137">
        <v>1.3527777777777778E-3</v>
      </c>
      <c r="K20" s="137">
        <v>1.8357060185185186E-3</v>
      </c>
      <c r="L20" s="138">
        <v>7.053240740740741E-3</v>
      </c>
      <c r="M20" s="110">
        <f>RANK(H20,$H$4:$H$38,1)</f>
        <v>13</v>
      </c>
      <c r="N20" s="86">
        <f>RANK(I20,$I$4:$I$38,1)</f>
        <v>21</v>
      </c>
      <c r="O20" s="86">
        <f>RANK(J20,$J$4:$J$38,1)</f>
        <v>12</v>
      </c>
      <c r="P20" s="86">
        <f>RANK(K20,$K$4:$K$38,1)</f>
        <v>18</v>
      </c>
      <c r="Q20" s="88">
        <f>RANK(L20,$L$4:$L$38,1)</f>
        <v>17</v>
      </c>
    </row>
    <row r="21" spans="1:17" ht="15.75" thickBot="1" x14ac:dyDescent="0.25">
      <c r="A21" s="4">
        <f>RANK(L21,$L$4:$L$38,1)</f>
        <v>18</v>
      </c>
      <c r="B21" s="5"/>
      <c r="C21" s="133">
        <v>22</v>
      </c>
      <c r="D21" s="134" t="s">
        <v>57</v>
      </c>
      <c r="E21" s="135" t="s">
        <v>54</v>
      </c>
      <c r="F21" s="136">
        <v>1992</v>
      </c>
      <c r="G21" s="136" t="s">
        <v>18</v>
      </c>
      <c r="H21" s="137">
        <v>1.7820601851851851E-3</v>
      </c>
      <c r="I21" s="137">
        <v>2.0841435185185186E-3</v>
      </c>
      <c r="J21" s="137">
        <v>1.5685185185185186E-3</v>
      </c>
      <c r="K21" s="137">
        <v>1.8258680555555554E-3</v>
      </c>
      <c r="L21" s="138">
        <v>7.2605902777777781E-3</v>
      </c>
      <c r="M21" s="110">
        <f>RANK(H21,$H$4:$H$38,1)</f>
        <v>18</v>
      </c>
      <c r="N21" s="86">
        <f>RANK(I21,$I$4:$I$38,1)</f>
        <v>16</v>
      </c>
      <c r="O21" s="86">
        <f>RANK(J21,$J$4:$J$38,1)</f>
        <v>17</v>
      </c>
      <c r="P21" s="86">
        <f>RANK(K21,$K$4:$K$38,1)</f>
        <v>17</v>
      </c>
      <c r="Q21" s="88">
        <f>RANK(L21,$L$4:$L$38,1)</f>
        <v>18</v>
      </c>
    </row>
    <row r="22" spans="1:17" ht="15.75" thickBot="1" x14ac:dyDescent="0.25">
      <c r="A22" s="4">
        <f>RANK(L22,$L$4:$L$38,1)</f>
        <v>19</v>
      </c>
      <c r="B22" s="5"/>
      <c r="C22" s="133">
        <v>24</v>
      </c>
      <c r="D22" s="134" t="s">
        <v>67</v>
      </c>
      <c r="E22" s="135" t="s">
        <v>9</v>
      </c>
      <c r="F22" s="136">
        <v>1987</v>
      </c>
      <c r="G22" s="136" t="s">
        <v>18</v>
      </c>
      <c r="H22" s="137">
        <v>1.4521412037037038E-3</v>
      </c>
      <c r="I22" s="137">
        <v>2.095138888888889E-3</v>
      </c>
      <c r="J22" s="137">
        <v>1.5774884259259258E-3</v>
      </c>
      <c r="K22" s="137">
        <v>2.8864583333333329E-3</v>
      </c>
      <c r="L22" s="138">
        <v>8.011226851851851E-3</v>
      </c>
      <c r="M22" s="110">
        <f>RANK(H22,$H$4:$H$38,1)</f>
        <v>12</v>
      </c>
      <c r="N22" s="86">
        <f>RANK(I22,$I$4:$I$38,1)</f>
        <v>18</v>
      </c>
      <c r="O22" s="86">
        <f>RANK(J22,$J$4:$J$38,1)</f>
        <v>18</v>
      </c>
      <c r="P22" s="86">
        <f>RANK(K22,$K$4:$K$38,1)</f>
        <v>21</v>
      </c>
      <c r="Q22" s="88">
        <f>RANK(L22,$L$4:$L$38,1)</f>
        <v>19</v>
      </c>
    </row>
    <row r="23" spans="1:17" ht="15.75" thickBot="1" x14ac:dyDescent="0.25">
      <c r="A23" s="4">
        <f>RANK(L23,$L$4:$L$38,1)</f>
        <v>20</v>
      </c>
      <c r="B23" s="5"/>
      <c r="C23" s="133">
        <v>15</v>
      </c>
      <c r="D23" s="134" t="s">
        <v>56</v>
      </c>
      <c r="E23" s="135" t="s">
        <v>54</v>
      </c>
      <c r="F23" s="136">
        <v>1983</v>
      </c>
      <c r="G23" s="136" t="s">
        <v>18</v>
      </c>
      <c r="H23" s="137">
        <v>2.4928819444444443E-3</v>
      </c>
      <c r="I23" s="137">
        <v>2.3354745370370369E-3</v>
      </c>
      <c r="J23" s="137">
        <v>2.2052662037037036E-3</v>
      </c>
      <c r="K23" s="137">
        <v>1.4360532407407408E-3</v>
      </c>
      <c r="L23" s="138">
        <v>8.4696759259259256E-3</v>
      </c>
      <c r="M23" s="110">
        <f>RANK(H23,$H$4:$H$38,1)</f>
        <v>22</v>
      </c>
      <c r="N23" s="86">
        <f>RANK(I23,$I$4:$I$38,1)</f>
        <v>22</v>
      </c>
      <c r="O23" s="86">
        <f>RANK(J23,$J$4:$J$38,1)</f>
        <v>21</v>
      </c>
      <c r="P23" s="86">
        <f>RANK(K23,$K$4:$K$38,1)</f>
        <v>13</v>
      </c>
      <c r="Q23" s="88">
        <f>RANK(L23,$L$4:$L$38,1)</f>
        <v>20</v>
      </c>
    </row>
    <row r="24" spans="1:17" ht="15.75" thickBot="1" x14ac:dyDescent="0.25">
      <c r="A24" s="4">
        <f>RANK(L24,$L$4:$L$38,1)</f>
        <v>21</v>
      </c>
      <c r="B24" s="5"/>
      <c r="C24" s="133">
        <v>2</v>
      </c>
      <c r="D24" s="134" t="s">
        <v>63</v>
      </c>
      <c r="E24" s="135" t="s">
        <v>8</v>
      </c>
      <c r="F24" s="136">
        <v>1987</v>
      </c>
      <c r="G24" s="136" t="s">
        <v>18</v>
      </c>
      <c r="H24" s="137">
        <v>1.8697916666666667E-3</v>
      </c>
      <c r="I24" s="137">
        <v>2.1810185185185188E-3</v>
      </c>
      <c r="J24" s="137">
        <v>2.2359953703703704E-3</v>
      </c>
      <c r="K24" s="137">
        <v>2.8748842592592593E-3</v>
      </c>
      <c r="L24" s="138">
        <v>9.1616898148148152E-3</v>
      </c>
      <c r="M24" s="110">
        <f>RANK(H24,$H$4:$H$38,1)</f>
        <v>21</v>
      </c>
      <c r="N24" s="86">
        <f>RANK(I24,$I$4:$I$38,1)</f>
        <v>20</v>
      </c>
      <c r="O24" s="86">
        <f>RANK(J24,$J$4:$J$38,1)</f>
        <v>22</v>
      </c>
      <c r="P24" s="86">
        <f>RANK(K24,$K$4:$K$38,1)</f>
        <v>20</v>
      </c>
      <c r="Q24" s="88">
        <f>RANK(L24,$L$4:$L$38,1)</f>
        <v>21</v>
      </c>
    </row>
    <row r="25" spans="1:17" ht="15.75" thickBot="1" x14ac:dyDescent="0.25">
      <c r="A25" s="4" t="e">
        <f>RANK(L25,$L$4:$L$38,1)</f>
        <v>#VALUE!</v>
      </c>
      <c r="B25" s="5"/>
      <c r="C25" s="133">
        <v>26</v>
      </c>
      <c r="D25" s="134" t="s">
        <v>75</v>
      </c>
      <c r="E25" s="135" t="s">
        <v>7</v>
      </c>
      <c r="F25" s="136">
        <v>1990</v>
      </c>
      <c r="G25" s="136" t="s">
        <v>18</v>
      </c>
      <c r="H25" s="137">
        <v>1.343402777777778E-3</v>
      </c>
      <c r="I25" s="137">
        <v>1.7929976851851852E-3</v>
      </c>
      <c r="J25" s="137">
        <v>1.2980324074074075E-3</v>
      </c>
      <c r="K25" s="137" t="s">
        <v>100</v>
      </c>
      <c r="L25" s="138" t="s">
        <v>100</v>
      </c>
      <c r="M25" s="110">
        <f>RANK(H25,$H$4:$H$38,1)</f>
        <v>7</v>
      </c>
      <c r="N25" s="86">
        <f>RANK(I25,$I$4:$I$38,1)</f>
        <v>10</v>
      </c>
      <c r="O25" s="86">
        <f>RANK(J25,$J$4:$J$38,1)</f>
        <v>10</v>
      </c>
      <c r="P25" s="86" t="e">
        <f>RANK(K25,$K$4:$K$38,1)</f>
        <v>#VALUE!</v>
      </c>
      <c r="Q25" s="88" t="e">
        <f>RANK(L25,$L$4:$L$38,1)</f>
        <v>#VALUE!</v>
      </c>
    </row>
    <row r="26" spans="1:17" ht="15.75" thickBot="1" x14ac:dyDescent="0.25">
      <c r="A26" s="4"/>
      <c r="B26" s="5"/>
      <c r="C26" s="133"/>
      <c r="D26" s="134"/>
      <c r="E26" s="135"/>
      <c r="F26" s="136"/>
      <c r="G26" s="136"/>
      <c r="H26" s="137"/>
      <c r="I26" s="137"/>
      <c r="J26" s="137"/>
      <c r="K26" s="137"/>
      <c r="L26" s="138"/>
      <c r="M26" s="110"/>
      <c r="N26" s="86"/>
      <c r="O26" s="86"/>
      <c r="P26" s="86"/>
      <c r="Q26" s="88"/>
    </row>
    <row r="27" spans="1:17" ht="15.75" thickBot="1" x14ac:dyDescent="0.25">
      <c r="A27" s="4"/>
      <c r="B27" s="5"/>
      <c r="C27" s="133"/>
      <c r="D27" s="134"/>
      <c r="E27" s="135"/>
      <c r="F27" s="136"/>
      <c r="G27" s="136"/>
      <c r="H27" s="137"/>
      <c r="I27" s="137"/>
      <c r="J27" s="137"/>
      <c r="K27" s="137"/>
      <c r="L27" s="138"/>
      <c r="M27" s="110"/>
      <c r="N27" s="86"/>
      <c r="O27" s="86"/>
      <c r="P27" s="86"/>
      <c r="Q27" s="88"/>
    </row>
    <row r="28" spans="1:17" ht="15.75" thickBot="1" x14ac:dyDescent="0.25">
      <c r="A28" s="4"/>
      <c r="B28" s="5"/>
      <c r="C28" s="133"/>
      <c r="D28" s="134"/>
      <c r="E28" s="135"/>
      <c r="F28" s="136"/>
      <c r="G28" s="136"/>
      <c r="H28" s="137"/>
      <c r="I28" s="137"/>
      <c r="J28" s="137"/>
      <c r="K28" s="137"/>
      <c r="L28" s="138"/>
      <c r="M28" s="110"/>
      <c r="N28" s="86"/>
      <c r="O28" s="86"/>
      <c r="P28" s="86"/>
      <c r="Q28" s="88"/>
    </row>
    <row r="29" spans="1:17" ht="15.75" thickBot="1" x14ac:dyDescent="0.25">
      <c r="A29" s="4"/>
      <c r="B29" s="5"/>
      <c r="C29" s="133"/>
      <c r="D29" s="134"/>
      <c r="E29" s="135"/>
      <c r="F29" s="136"/>
      <c r="G29" s="136"/>
      <c r="H29" s="137"/>
      <c r="I29" s="137"/>
      <c r="J29" s="137"/>
      <c r="K29" s="137"/>
      <c r="L29" s="138"/>
      <c r="M29" s="110"/>
      <c r="N29" s="86"/>
      <c r="O29" s="86"/>
      <c r="P29" s="86"/>
      <c r="Q29" s="88"/>
    </row>
    <row r="30" spans="1:17" ht="15.75" thickBot="1" x14ac:dyDescent="0.25">
      <c r="A30" s="4"/>
      <c r="B30" s="5"/>
      <c r="C30" s="133"/>
      <c r="D30" s="134"/>
      <c r="E30" s="135"/>
      <c r="F30" s="136"/>
      <c r="G30" s="136"/>
      <c r="H30" s="137"/>
      <c r="I30" s="137"/>
      <c r="J30" s="137"/>
      <c r="K30" s="137"/>
      <c r="L30" s="138"/>
      <c r="M30" s="110"/>
      <c r="N30" s="86"/>
      <c r="O30" s="86"/>
      <c r="P30" s="86"/>
      <c r="Q30" s="88"/>
    </row>
    <row r="31" spans="1:17" ht="15.75" thickBot="1" x14ac:dyDescent="0.25">
      <c r="A31" s="4"/>
      <c r="B31" s="5"/>
      <c r="C31" s="133"/>
      <c r="D31" s="134"/>
      <c r="E31" s="135"/>
      <c r="F31" s="136"/>
      <c r="G31" s="136"/>
      <c r="H31" s="137"/>
      <c r="I31" s="137"/>
      <c r="J31" s="137"/>
      <c r="K31" s="137"/>
      <c r="L31" s="138"/>
      <c r="M31" s="110"/>
      <c r="N31" s="86"/>
      <c r="O31" s="86"/>
      <c r="P31" s="86"/>
      <c r="Q31" s="88"/>
    </row>
    <row r="32" spans="1:17" ht="15.75" thickBot="1" x14ac:dyDescent="0.25">
      <c r="A32" s="4"/>
      <c r="B32" s="5"/>
      <c r="C32" s="133"/>
      <c r="D32" s="134"/>
      <c r="E32" s="135"/>
      <c r="F32" s="136"/>
      <c r="G32" s="136"/>
      <c r="H32" s="137"/>
      <c r="I32" s="137"/>
      <c r="J32" s="137"/>
      <c r="K32" s="137"/>
      <c r="L32" s="138"/>
      <c r="M32" s="110"/>
      <c r="N32" s="86"/>
      <c r="O32" s="86"/>
      <c r="P32" s="86"/>
      <c r="Q32" s="88"/>
    </row>
    <row r="33" spans="1:17" ht="15.75" thickBot="1" x14ac:dyDescent="0.25">
      <c r="A33" s="4"/>
      <c r="B33" s="5"/>
      <c r="C33" s="133"/>
      <c r="D33" s="134"/>
      <c r="E33" s="135"/>
      <c r="F33" s="136"/>
      <c r="G33" s="136"/>
      <c r="H33" s="137"/>
      <c r="I33" s="137"/>
      <c r="J33" s="137"/>
      <c r="K33" s="137"/>
      <c r="L33" s="138"/>
      <c r="M33" s="110"/>
      <c r="N33" s="86"/>
      <c r="O33" s="86"/>
      <c r="P33" s="86"/>
      <c r="Q33" s="88"/>
    </row>
    <row r="34" spans="1:17" ht="15.75" thickBot="1" x14ac:dyDescent="0.25">
      <c r="A34" s="4"/>
      <c r="B34" s="5"/>
      <c r="C34" s="133"/>
      <c r="D34" s="134"/>
      <c r="E34" s="135"/>
      <c r="F34" s="136"/>
      <c r="G34" s="136"/>
      <c r="H34" s="137"/>
      <c r="I34" s="137"/>
      <c r="J34" s="137"/>
      <c r="K34" s="137"/>
      <c r="L34" s="138"/>
      <c r="M34" s="110"/>
      <c r="N34" s="86"/>
      <c r="O34" s="86"/>
      <c r="P34" s="86"/>
      <c r="Q34" s="88"/>
    </row>
    <row r="35" spans="1:17" ht="15.75" thickBot="1" x14ac:dyDescent="0.25">
      <c r="A35" s="4"/>
      <c r="B35" s="5"/>
      <c r="C35" s="133"/>
      <c r="D35" s="134"/>
      <c r="E35" s="135"/>
      <c r="F35" s="136"/>
      <c r="G35" s="136"/>
      <c r="H35" s="137"/>
      <c r="I35" s="137"/>
      <c r="J35" s="137"/>
      <c r="K35" s="137"/>
      <c r="L35" s="138"/>
      <c r="M35" s="110"/>
      <c r="N35" s="86"/>
      <c r="O35" s="86"/>
      <c r="P35" s="86"/>
      <c r="Q35" s="88"/>
    </row>
    <row r="36" spans="1:17" ht="15.75" thickBot="1" x14ac:dyDescent="0.25">
      <c r="A36" s="4"/>
      <c r="B36" s="5"/>
      <c r="C36" s="133"/>
      <c r="D36" s="134"/>
      <c r="E36" s="135"/>
      <c r="F36" s="136"/>
      <c r="G36" s="136"/>
      <c r="H36" s="137"/>
      <c r="I36" s="137"/>
      <c r="J36" s="137"/>
      <c r="K36" s="137"/>
      <c r="L36" s="138"/>
      <c r="M36" s="110"/>
      <c r="N36" s="86"/>
      <c r="O36" s="86"/>
      <c r="P36" s="86"/>
      <c r="Q36" s="88"/>
    </row>
    <row r="37" spans="1:17" ht="15.75" thickBot="1" x14ac:dyDescent="0.25">
      <c r="A37" s="4"/>
      <c r="B37" s="5"/>
      <c r="C37" s="133"/>
      <c r="D37" s="134"/>
      <c r="E37" s="135"/>
      <c r="F37" s="136"/>
      <c r="G37" s="136"/>
      <c r="H37" s="137"/>
      <c r="I37" s="137"/>
      <c r="J37" s="137"/>
      <c r="K37" s="137"/>
      <c r="L37" s="138"/>
      <c r="M37" s="110"/>
      <c r="N37" s="86"/>
      <c r="O37" s="86"/>
      <c r="P37" s="86"/>
      <c r="Q37" s="88"/>
    </row>
    <row r="38" spans="1:17" ht="15.75" thickBot="1" x14ac:dyDescent="0.25">
      <c r="A38" s="4"/>
      <c r="B38" s="5"/>
      <c r="C38" s="139"/>
      <c r="D38" s="140"/>
      <c r="E38" s="141"/>
      <c r="F38" s="142"/>
      <c r="G38" s="142"/>
      <c r="H38" s="143"/>
      <c r="I38" s="143"/>
      <c r="J38" s="143"/>
      <c r="K38" s="143"/>
      <c r="L38" s="144"/>
      <c r="M38" s="111"/>
      <c r="N38" s="87"/>
      <c r="O38" s="87"/>
      <c r="P38" s="87"/>
      <c r="Q38" s="89"/>
    </row>
  </sheetData>
  <sortState ref="A4:Q25">
    <sortCondition ref="A4:A25"/>
  </sortState>
  <mergeCells count="2">
    <mergeCell ref="A1:L1"/>
    <mergeCell ref="A2:L2"/>
  </mergeCells>
  <pageMargins left="0.7" right="0.7" top="0.78740157499999996" bottom="0.78740157499999996" header="0.3" footer="0.3"/>
  <pageSetup paperSize="9" scale="79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20.140625" bestFit="1" customWidth="1"/>
    <col min="2" max="2" width="0.85546875" customWidth="1"/>
    <col min="3" max="3" width="6.42578125" customWidth="1"/>
    <col min="4" max="4" width="31.5703125" customWidth="1"/>
    <col min="5" max="5" width="19.5703125" customWidth="1"/>
    <col min="8" max="8" width="9.85546875" customWidth="1"/>
    <col min="13" max="17" width="7.85546875" customWidth="1"/>
  </cols>
  <sheetData>
    <row r="1" spans="1:17" ht="13.5" thickBot="1" x14ac:dyDescent="0.25">
      <c r="A1" s="216" t="s">
        <v>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5"/>
      <c r="N1" s="5"/>
      <c r="O1" s="5"/>
      <c r="P1" s="5"/>
      <c r="Q1" s="5"/>
    </row>
    <row r="2" spans="1:17" ht="21" thickBot="1" x14ac:dyDescent="0.25">
      <c r="A2" s="217" t="s">
        <v>49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  <c r="M2" s="5"/>
      <c r="N2" s="5"/>
      <c r="O2" s="5"/>
      <c r="P2" s="5"/>
      <c r="Q2" s="5"/>
    </row>
    <row r="3" spans="1:17" ht="42.75" thickBot="1" x14ac:dyDescent="0.25">
      <c r="A3" s="79" t="s">
        <v>1</v>
      </c>
      <c r="B3" s="52"/>
      <c r="C3" s="80" t="s">
        <v>3</v>
      </c>
      <c r="D3" s="80" t="s">
        <v>0</v>
      </c>
      <c r="E3" s="80" t="s">
        <v>2</v>
      </c>
      <c r="F3" s="81" t="s">
        <v>86</v>
      </c>
      <c r="G3" s="79" t="s">
        <v>23</v>
      </c>
      <c r="H3" s="80" t="s">
        <v>26</v>
      </c>
      <c r="I3" s="82" t="s">
        <v>27</v>
      </c>
      <c r="J3" s="82" t="s">
        <v>28</v>
      </c>
      <c r="K3" s="82" t="s">
        <v>29</v>
      </c>
      <c r="L3" s="106" t="s">
        <v>30</v>
      </c>
      <c r="M3" s="126" t="s">
        <v>47</v>
      </c>
      <c r="N3" s="126" t="s">
        <v>51</v>
      </c>
      <c r="O3" s="126" t="s">
        <v>52</v>
      </c>
      <c r="P3" s="126" t="s">
        <v>53</v>
      </c>
      <c r="Q3" s="126" t="s">
        <v>48</v>
      </c>
    </row>
    <row r="4" spans="1:17" ht="15.75" thickBot="1" x14ac:dyDescent="0.25">
      <c r="A4" s="4">
        <f>RANK(L4,$L$4:$L$38,1)</f>
        <v>1</v>
      </c>
      <c r="B4" s="5"/>
      <c r="C4" s="127">
        <v>11</v>
      </c>
      <c r="D4" s="128" t="s">
        <v>70</v>
      </c>
      <c r="E4" s="129" t="s">
        <v>11</v>
      </c>
      <c r="F4" s="130">
        <v>1975</v>
      </c>
      <c r="G4" s="130" t="s">
        <v>19</v>
      </c>
      <c r="H4" s="131">
        <v>1.035011574074074E-3</v>
      </c>
      <c r="I4" s="131">
        <v>1.3287615740740742E-3</v>
      </c>
      <c r="J4" s="131">
        <v>8.048032407407407E-4</v>
      </c>
      <c r="K4" s="131">
        <v>7.8489583333333341E-4</v>
      </c>
      <c r="L4" s="132">
        <v>3.9534722222222228E-3</v>
      </c>
      <c r="M4" s="107">
        <f>RANK(H4,$H$4:$H$38,1)</f>
        <v>1</v>
      </c>
      <c r="N4" s="108">
        <f>RANK(I4,$I$4:$I$38,1)</f>
        <v>1</v>
      </c>
      <c r="O4" s="108">
        <f>RANK(J4,$J$4:$J$38,1)</f>
        <v>1</v>
      </c>
      <c r="P4" s="108">
        <f>RANK(K4,$K$4:$K$38,1)</f>
        <v>2</v>
      </c>
      <c r="Q4" s="109">
        <f>RANK(L4,$L$4:$L$38,1)</f>
        <v>1</v>
      </c>
    </row>
    <row r="5" spans="1:17" ht="15.75" thickBot="1" x14ac:dyDescent="0.25">
      <c r="A5" s="4">
        <f>RANK(L5,$L$4:$L$38,1)</f>
        <v>2</v>
      </c>
      <c r="B5" s="5"/>
      <c r="C5" s="133">
        <v>14</v>
      </c>
      <c r="D5" s="134" t="s">
        <v>83</v>
      </c>
      <c r="E5" s="135" t="s">
        <v>92</v>
      </c>
      <c r="F5" s="136">
        <v>1979</v>
      </c>
      <c r="G5" s="136" t="s">
        <v>19</v>
      </c>
      <c r="H5" s="137">
        <v>1.1142361111111112E-3</v>
      </c>
      <c r="I5" s="137">
        <v>1.4994212962962964E-3</v>
      </c>
      <c r="J5" s="137">
        <v>1.1014467592592593E-3</v>
      </c>
      <c r="K5" s="137">
        <v>6.9716435185185181E-4</v>
      </c>
      <c r="L5" s="138">
        <v>4.4122685185185185E-3</v>
      </c>
      <c r="M5" s="110">
        <f>RANK(H5,$H$4:$H$38,1)</f>
        <v>3</v>
      </c>
      <c r="N5" s="86">
        <f>RANK(I5,$I$4:$I$38,1)</f>
        <v>3</v>
      </c>
      <c r="O5" s="86">
        <f>RANK(J5,$J$4:$J$38,1)</f>
        <v>5</v>
      </c>
      <c r="P5" s="86">
        <f>RANK(K5,$K$4:$K$38,1)</f>
        <v>1</v>
      </c>
      <c r="Q5" s="88">
        <f>RANK(L5,$L$4:$L$38,1)</f>
        <v>2</v>
      </c>
    </row>
    <row r="6" spans="1:17" ht="15.75" thickBot="1" x14ac:dyDescent="0.25">
      <c r="A6" s="4">
        <f>RANK(L6,$L$4:$L$38,1)</f>
        <v>3</v>
      </c>
      <c r="B6" s="5"/>
      <c r="C6" s="133">
        <v>4</v>
      </c>
      <c r="D6" s="134" t="s">
        <v>69</v>
      </c>
      <c r="E6" s="135" t="s">
        <v>11</v>
      </c>
      <c r="F6" s="136">
        <v>1978</v>
      </c>
      <c r="G6" s="136" t="s">
        <v>19</v>
      </c>
      <c r="H6" s="137">
        <v>1.0590856481481482E-3</v>
      </c>
      <c r="I6" s="137">
        <v>1.4852430555555556E-3</v>
      </c>
      <c r="J6" s="137">
        <v>1.0953124999999999E-3</v>
      </c>
      <c r="K6" s="137">
        <v>8.9739583333333327E-4</v>
      </c>
      <c r="L6" s="138">
        <v>4.5370370370370373E-3</v>
      </c>
      <c r="M6" s="110">
        <f>RANK(H6,$H$4:$H$38,1)</f>
        <v>2</v>
      </c>
      <c r="N6" s="86">
        <f>RANK(I6,$I$4:$I$38,1)</f>
        <v>2</v>
      </c>
      <c r="O6" s="86">
        <f>RANK(J6,$J$4:$J$38,1)</f>
        <v>4</v>
      </c>
      <c r="P6" s="86">
        <f>RANK(K6,$K$4:$K$38,1)</f>
        <v>3</v>
      </c>
      <c r="Q6" s="88">
        <f>RANK(L6,$L$4:$L$38,1)</f>
        <v>3</v>
      </c>
    </row>
    <row r="7" spans="1:17" ht="15.75" thickBot="1" x14ac:dyDescent="0.25">
      <c r="A7" s="4">
        <f>RANK(L7,$L$4:$L$38,1)</f>
        <v>4</v>
      </c>
      <c r="B7" s="5"/>
      <c r="C7" s="133">
        <v>9</v>
      </c>
      <c r="D7" s="134" t="s">
        <v>62</v>
      </c>
      <c r="E7" s="135" t="s">
        <v>8</v>
      </c>
      <c r="F7" s="136">
        <v>1971</v>
      </c>
      <c r="G7" s="136" t="s">
        <v>19</v>
      </c>
      <c r="H7" s="137">
        <v>1.4088541666666668E-3</v>
      </c>
      <c r="I7" s="137">
        <v>1.7299768518518519E-3</v>
      </c>
      <c r="J7" s="137">
        <v>9.9340277777777773E-4</v>
      </c>
      <c r="K7" s="137">
        <v>9.1562499999999999E-4</v>
      </c>
      <c r="L7" s="138">
        <v>5.0478587962962959E-3</v>
      </c>
      <c r="M7" s="110">
        <f>RANK(H7,$H$4:$H$38,1)</f>
        <v>6</v>
      </c>
      <c r="N7" s="86">
        <f>RANK(I7,$I$4:$I$38,1)</f>
        <v>4</v>
      </c>
      <c r="O7" s="86">
        <f>RANK(J7,$J$4:$J$38,1)</f>
        <v>2</v>
      </c>
      <c r="P7" s="86">
        <f>RANK(K7,$K$4:$K$38,1)</f>
        <v>4</v>
      </c>
      <c r="Q7" s="88">
        <f>RANK(L7,$L$4:$L$38,1)</f>
        <v>4</v>
      </c>
    </row>
    <row r="8" spans="1:17" ht="15.75" thickBot="1" x14ac:dyDescent="0.25">
      <c r="A8" s="4">
        <f>RANK(L8,$L$4:$L$38,1)</f>
        <v>5</v>
      </c>
      <c r="B8" s="5"/>
      <c r="C8" s="133">
        <v>33</v>
      </c>
      <c r="D8" s="134" t="s">
        <v>76</v>
      </c>
      <c r="E8" s="135" t="s">
        <v>7</v>
      </c>
      <c r="F8" s="136">
        <v>1976</v>
      </c>
      <c r="G8" s="136" t="s">
        <v>19</v>
      </c>
      <c r="H8" s="137">
        <v>1.4989583333333335E-3</v>
      </c>
      <c r="I8" s="137">
        <v>1.9159143518518518E-3</v>
      </c>
      <c r="J8" s="137">
        <v>1.0726851851851852E-3</v>
      </c>
      <c r="K8" s="137">
        <v>1.0691550925925925E-3</v>
      </c>
      <c r="L8" s="138">
        <v>5.556712962962963E-3</v>
      </c>
      <c r="M8" s="110">
        <f>RANK(H8,$H$4:$H$38,1)</f>
        <v>7</v>
      </c>
      <c r="N8" s="86">
        <f>RANK(I8,$I$4:$I$38,1)</f>
        <v>7</v>
      </c>
      <c r="O8" s="86">
        <f>RANK(J8,$J$4:$J$38,1)</f>
        <v>3</v>
      </c>
      <c r="P8" s="86">
        <f>RANK(K8,$K$4:$K$38,1)</f>
        <v>5</v>
      </c>
      <c r="Q8" s="88">
        <f>RANK(L8,$L$4:$L$38,1)</f>
        <v>5</v>
      </c>
    </row>
    <row r="9" spans="1:17" ht="15.75" thickBot="1" x14ac:dyDescent="0.25">
      <c r="A9" s="4">
        <f>RANK(L9,$L$4:$L$38,1)</f>
        <v>6</v>
      </c>
      <c r="B9" s="5"/>
      <c r="C9" s="133">
        <v>31</v>
      </c>
      <c r="D9" s="134" t="s">
        <v>68</v>
      </c>
      <c r="E9" s="135" t="s">
        <v>9</v>
      </c>
      <c r="F9" s="136">
        <v>1979</v>
      </c>
      <c r="G9" s="136" t="s">
        <v>19</v>
      </c>
      <c r="H9" s="137">
        <v>1.3619212962962964E-3</v>
      </c>
      <c r="I9" s="137">
        <v>2.0934027777777778E-3</v>
      </c>
      <c r="J9" s="137">
        <v>1.2483796296296297E-3</v>
      </c>
      <c r="K9" s="137">
        <v>1.2713541666666667E-3</v>
      </c>
      <c r="L9" s="138">
        <v>5.9750578703703702E-3</v>
      </c>
      <c r="M9" s="110">
        <f>RANK(H9,$H$4:$H$38,1)</f>
        <v>4</v>
      </c>
      <c r="N9" s="86">
        <f>RANK(I9,$I$4:$I$38,1)</f>
        <v>9</v>
      </c>
      <c r="O9" s="86">
        <f>RANK(J9,$J$4:$J$38,1)</f>
        <v>6</v>
      </c>
      <c r="P9" s="86">
        <f>RANK(K9,$K$4:$K$38,1)</f>
        <v>8</v>
      </c>
      <c r="Q9" s="88">
        <f>RANK(L9,$L$4:$L$38,1)</f>
        <v>6</v>
      </c>
    </row>
    <row r="10" spans="1:17" ht="15.75" thickBot="1" x14ac:dyDescent="0.25">
      <c r="A10" s="4">
        <f>RANK(L10,$L$4:$L$38,1)</f>
        <v>7</v>
      </c>
      <c r="B10" s="5"/>
      <c r="C10" s="133">
        <v>5</v>
      </c>
      <c r="D10" s="134" t="s">
        <v>73</v>
      </c>
      <c r="E10" s="135" t="s">
        <v>7</v>
      </c>
      <c r="F10" s="136">
        <v>1975</v>
      </c>
      <c r="G10" s="136" t="s">
        <v>19</v>
      </c>
      <c r="H10" s="137">
        <v>1.665798611111111E-3</v>
      </c>
      <c r="I10" s="137">
        <v>1.910011574074074E-3</v>
      </c>
      <c r="J10" s="137">
        <v>1.3394675925925926E-3</v>
      </c>
      <c r="K10" s="137">
        <v>1.0704282407407407E-3</v>
      </c>
      <c r="L10" s="138">
        <v>5.9857060185185178E-3</v>
      </c>
      <c r="M10" s="110">
        <f>RANK(H10,$H$4:$H$38,1)</f>
        <v>9</v>
      </c>
      <c r="N10" s="86">
        <f>RANK(I10,$I$4:$I$38,1)</f>
        <v>6</v>
      </c>
      <c r="O10" s="86">
        <f>RANK(J10,$J$4:$J$38,1)</f>
        <v>8</v>
      </c>
      <c r="P10" s="86">
        <f>RANK(K10,$K$4:$K$38,1)</f>
        <v>6</v>
      </c>
      <c r="Q10" s="88">
        <f>RANK(L10,$L$4:$L$38,1)</f>
        <v>7</v>
      </c>
    </row>
    <row r="11" spans="1:17" ht="15.75" thickBot="1" x14ac:dyDescent="0.25">
      <c r="A11" s="4">
        <f>RANK(L11,$L$4:$L$38,1)</f>
        <v>8</v>
      </c>
      <c r="B11" s="5"/>
      <c r="C11" s="133">
        <v>3</v>
      </c>
      <c r="D11" s="134" t="s">
        <v>64</v>
      </c>
      <c r="E11" s="135" t="s">
        <v>9</v>
      </c>
      <c r="F11" s="136">
        <v>1979</v>
      </c>
      <c r="G11" s="136" t="s">
        <v>19</v>
      </c>
      <c r="H11" s="137">
        <v>1.4073495370370372E-3</v>
      </c>
      <c r="I11" s="137">
        <v>1.8646990740740742E-3</v>
      </c>
      <c r="J11" s="137">
        <v>2.1855902777777776E-3</v>
      </c>
      <c r="K11" s="137">
        <v>1.0921296296296295E-3</v>
      </c>
      <c r="L11" s="138">
        <v>6.5497685185185181E-3</v>
      </c>
      <c r="M11" s="110">
        <f>RANK(H11,$H$4:$H$38,1)</f>
        <v>5</v>
      </c>
      <c r="N11" s="86">
        <f>RANK(I11,$I$4:$I$38,1)</f>
        <v>5</v>
      </c>
      <c r="O11" s="86">
        <f>RANK(J11,$J$4:$J$38,1)</f>
        <v>10</v>
      </c>
      <c r="P11" s="86">
        <f>RANK(K11,$K$4:$K$38,1)</f>
        <v>7</v>
      </c>
      <c r="Q11" s="88">
        <f>RANK(L11,$L$4:$L$38,1)</f>
        <v>8</v>
      </c>
    </row>
    <row r="12" spans="1:17" ht="15.75" thickBot="1" x14ac:dyDescent="0.25">
      <c r="A12" s="4">
        <f>RANK(L12,$L$4:$L$38,1)</f>
        <v>9</v>
      </c>
      <c r="B12" s="5"/>
      <c r="C12" s="133">
        <v>16</v>
      </c>
      <c r="D12" s="134" t="s">
        <v>61</v>
      </c>
      <c r="E12" s="135" t="s">
        <v>8</v>
      </c>
      <c r="F12" s="136">
        <v>1974</v>
      </c>
      <c r="G12" s="136" t="s">
        <v>19</v>
      </c>
      <c r="H12" s="137">
        <v>1.9344328703703706E-3</v>
      </c>
      <c r="I12" s="137">
        <v>2.0516203703703703E-3</v>
      </c>
      <c r="J12" s="137">
        <v>1.4002314814814815E-3</v>
      </c>
      <c r="K12" s="137">
        <v>1.2909143518518517E-3</v>
      </c>
      <c r="L12" s="138">
        <v>6.677199074074075E-3</v>
      </c>
      <c r="M12" s="110">
        <f>RANK(H12,$H$4:$H$38,1)</f>
        <v>10</v>
      </c>
      <c r="N12" s="86">
        <f>RANK(I12,$I$4:$I$38,1)</f>
        <v>8</v>
      </c>
      <c r="O12" s="86">
        <f>RANK(J12,$J$4:$J$38,1)</f>
        <v>9</v>
      </c>
      <c r="P12" s="86">
        <f>RANK(K12,$K$4:$K$38,1)</f>
        <v>9</v>
      </c>
      <c r="Q12" s="88">
        <f>RANK(L12,$L$4:$L$38,1)</f>
        <v>9</v>
      </c>
    </row>
    <row r="13" spans="1:17" ht="15.75" thickBot="1" x14ac:dyDescent="0.25">
      <c r="A13" s="4">
        <f>RANK(L13,$L$4:$L$38,1)</f>
        <v>10</v>
      </c>
      <c r="B13" s="5"/>
      <c r="C13" s="133">
        <v>19</v>
      </c>
      <c r="D13" s="134" t="s">
        <v>98</v>
      </c>
      <c r="E13" s="135" t="s">
        <v>7</v>
      </c>
      <c r="F13" s="136">
        <v>1976</v>
      </c>
      <c r="G13" s="136" t="s">
        <v>19</v>
      </c>
      <c r="H13" s="137">
        <v>2.0872685185185182E-3</v>
      </c>
      <c r="I13" s="137">
        <v>2.1603009259259258E-3</v>
      </c>
      <c r="J13" s="137">
        <v>1.2975694444444445E-3</v>
      </c>
      <c r="K13" s="137">
        <v>1.3520254629629629E-3</v>
      </c>
      <c r="L13" s="138">
        <v>6.8971643518518522E-3</v>
      </c>
      <c r="M13" s="110">
        <f>RANK(H13,$H$4:$H$38,1)</f>
        <v>11</v>
      </c>
      <c r="N13" s="86">
        <f>RANK(I13,$I$4:$I$38,1)</f>
        <v>10</v>
      </c>
      <c r="O13" s="86">
        <f>RANK(J13,$J$4:$J$38,1)</f>
        <v>7</v>
      </c>
      <c r="P13" s="86">
        <f>RANK(K13,$K$4:$K$38,1)</f>
        <v>10</v>
      </c>
      <c r="Q13" s="88">
        <f>RANK(L13,$L$4:$L$38,1)</f>
        <v>10</v>
      </c>
    </row>
    <row r="14" spans="1:17" ht="15.75" thickBot="1" x14ac:dyDescent="0.25">
      <c r="A14" s="4"/>
      <c r="B14" s="5"/>
      <c r="C14" s="133">
        <v>7</v>
      </c>
      <c r="D14" s="134" t="s">
        <v>82</v>
      </c>
      <c r="E14" s="135" t="s">
        <v>92</v>
      </c>
      <c r="F14" s="136">
        <v>1979</v>
      </c>
      <c r="G14" s="136" t="s">
        <v>19</v>
      </c>
      <c r="H14" s="137">
        <v>1.6293402777777777E-3</v>
      </c>
      <c r="I14" s="137" t="s">
        <v>100</v>
      </c>
      <c r="J14" s="137" t="s">
        <v>100</v>
      </c>
      <c r="K14" s="137" t="s">
        <v>100</v>
      </c>
      <c r="L14" s="138" t="s">
        <v>100</v>
      </c>
      <c r="M14" s="110">
        <f>RANK(H14,$H$4:$H$38,1)</f>
        <v>8</v>
      </c>
      <c r="N14" s="86" t="e">
        <f>RANK(I14,$I$4:$I$38,1)</f>
        <v>#VALUE!</v>
      </c>
      <c r="O14" s="86" t="e">
        <f>RANK(J14,$J$4:$J$38,1)</f>
        <v>#VALUE!</v>
      </c>
      <c r="P14" s="86" t="e">
        <f>RANK(K14,$K$4:$K$38,1)</f>
        <v>#VALUE!</v>
      </c>
      <c r="Q14" s="88" t="e">
        <f>RANK(L14,$L$4:$L$38,1)</f>
        <v>#VALUE!</v>
      </c>
    </row>
    <row r="15" spans="1:17" ht="15.75" thickBot="1" x14ac:dyDescent="0.25">
      <c r="A15" s="4"/>
      <c r="B15" s="5"/>
      <c r="C15" s="133"/>
      <c r="D15" s="134"/>
      <c r="E15" s="135"/>
      <c r="F15" s="136"/>
      <c r="G15" s="136"/>
      <c r="H15" s="137"/>
      <c r="I15" s="137"/>
      <c r="J15" s="137"/>
      <c r="K15" s="137"/>
      <c r="L15" s="138"/>
      <c r="M15" s="110"/>
      <c r="N15" s="86"/>
      <c r="O15" s="86"/>
      <c r="P15" s="86"/>
      <c r="Q15" s="88"/>
    </row>
    <row r="16" spans="1:17" ht="15.75" thickBot="1" x14ac:dyDescent="0.25">
      <c r="A16" s="4"/>
      <c r="B16" s="5"/>
      <c r="C16" s="133"/>
      <c r="D16" s="134"/>
      <c r="E16" s="135"/>
      <c r="F16" s="136"/>
      <c r="G16" s="136"/>
      <c r="H16" s="137"/>
      <c r="I16" s="137"/>
      <c r="J16" s="137"/>
      <c r="K16" s="137"/>
      <c r="L16" s="138"/>
      <c r="M16" s="110"/>
      <c r="N16" s="86"/>
      <c r="O16" s="86"/>
      <c r="P16" s="86"/>
      <c r="Q16" s="88"/>
    </row>
    <row r="17" spans="1:17" ht="15.75" thickBot="1" x14ac:dyDescent="0.25">
      <c r="A17" s="4"/>
      <c r="B17" s="5"/>
      <c r="C17" s="133"/>
      <c r="D17" s="134"/>
      <c r="E17" s="135"/>
      <c r="F17" s="136"/>
      <c r="G17" s="136"/>
      <c r="H17" s="137"/>
      <c r="I17" s="137"/>
      <c r="J17" s="137"/>
      <c r="K17" s="137"/>
      <c r="L17" s="138"/>
      <c r="M17" s="110"/>
      <c r="N17" s="86"/>
      <c r="O17" s="86"/>
      <c r="P17" s="86"/>
      <c r="Q17" s="88"/>
    </row>
    <row r="18" spans="1:17" ht="15.75" thickBot="1" x14ac:dyDescent="0.25">
      <c r="A18" s="4"/>
      <c r="B18" s="5"/>
      <c r="C18" s="133"/>
      <c r="D18" s="134"/>
      <c r="E18" s="135"/>
      <c r="F18" s="136"/>
      <c r="G18" s="136"/>
      <c r="H18" s="137"/>
      <c r="I18" s="137"/>
      <c r="J18" s="137"/>
      <c r="K18" s="137"/>
      <c r="L18" s="138"/>
      <c r="M18" s="110"/>
      <c r="N18" s="86"/>
      <c r="O18" s="86"/>
      <c r="P18" s="86"/>
      <c r="Q18" s="88"/>
    </row>
    <row r="19" spans="1:17" ht="15.75" thickBot="1" x14ac:dyDescent="0.25">
      <c r="A19" s="4"/>
      <c r="B19" s="5"/>
      <c r="C19" s="133"/>
      <c r="D19" s="134"/>
      <c r="E19" s="135"/>
      <c r="F19" s="136"/>
      <c r="G19" s="136"/>
      <c r="H19" s="137"/>
      <c r="I19" s="137"/>
      <c r="J19" s="137"/>
      <c r="K19" s="137"/>
      <c r="L19" s="138"/>
      <c r="M19" s="110"/>
      <c r="N19" s="86"/>
      <c r="O19" s="86"/>
      <c r="P19" s="86"/>
      <c r="Q19" s="88"/>
    </row>
    <row r="20" spans="1:17" ht="15.75" thickBot="1" x14ac:dyDescent="0.25">
      <c r="A20" s="4"/>
      <c r="B20" s="5"/>
      <c r="C20" s="133"/>
      <c r="D20" s="134"/>
      <c r="E20" s="135"/>
      <c r="F20" s="136"/>
      <c r="G20" s="136"/>
      <c r="H20" s="137"/>
      <c r="I20" s="137"/>
      <c r="J20" s="137"/>
      <c r="K20" s="137"/>
      <c r="L20" s="138"/>
      <c r="M20" s="110"/>
      <c r="N20" s="86"/>
      <c r="O20" s="86"/>
      <c r="P20" s="86"/>
      <c r="Q20" s="88"/>
    </row>
    <row r="21" spans="1:17" ht="15.75" thickBot="1" x14ac:dyDescent="0.25">
      <c r="A21" s="4"/>
      <c r="B21" s="5"/>
      <c r="C21" s="133"/>
      <c r="D21" s="134"/>
      <c r="E21" s="135"/>
      <c r="F21" s="136"/>
      <c r="G21" s="136"/>
      <c r="H21" s="137"/>
      <c r="I21" s="137"/>
      <c r="J21" s="137"/>
      <c r="K21" s="137"/>
      <c r="L21" s="138"/>
      <c r="M21" s="110"/>
      <c r="N21" s="86"/>
      <c r="O21" s="86"/>
      <c r="P21" s="86"/>
      <c r="Q21" s="88"/>
    </row>
    <row r="22" spans="1:17" ht="15.75" thickBot="1" x14ac:dyDescent="0.25">
      <c r="A22" s="4"/>
      <c r="B22" s="5"/>
      <c r="C22" s="133"/>
      <c r="D22" s="134"/>
      <c r="E22" s="135"/>
      <c r="F22" s="136"/>
      <c r="G22" s="136"/>
      <c r="H22" s="137"/>
      <c r="I22" s="137"/>
      <c r="J22" s="137"/>
      <c r="K22" s="137"/>
      <c r="L22" s="138"/>
      <c r="M22" s="110"/>
      <c r="N22" s="86"/>
      <c r="O22" s="86"/>
      <c r="P22" s="86"/>
      <c r="Q22" s="88"/>
    </row>
    <row r="23" spans="1:17" ht="15.75" thickBot="1" x14ac:dyDescent="0.25">
      <c r="A23" s="4"/>
      <c r="B23" s="5"/>
      <c r="C23" s="133"/>
      <c r="D23" s="134"/>
      <c r="E23" s="135"/>
      <c r="F23" s="136"/>
      <c r="G23" s="136"/>
      <c r="H23" s="137"/>
      <c r="I23" s="137"/>
      <c r="J23" s="137"/>
      <c r="K23" s="137"/>
      <c r="L23" s="138"/>
      <c r="M23" s="110"/>
      <c r="N23" s="86"/>
      <c r="O23" s="86"/>
      <c r="P23" s="86"/>
      <c r="Q23" s="88"/>
    </row>
    <row r="24" spans="1:17" ht="15.75" thickBot="1" x14ac:dyDescent="0.25">
      <c r="A24" s="4"/>
      <c r="B24" s="5"/>
      <c r="C24" s="133"/>
      <c r="D24" s="134"/>
      <c r="E24" s="135"/>
      <c r="F24" s="136"/>
      <c r="G24" s="136"/>
      <c r="H24" s="137"/>
      <c r="I24" s="137"/>
      <c r="J24" s="137"/>
      <c r="K24" s="137"/>
      <c r="L24" s="138"/>
      <c r="M24" s="110"/>
      <c r="N24" s="86"/>
      <c r="O24" s="86"/>
      <c r="P24" s="86"/>
      <c r="Q24" s="88"/>
    </row>
    <row r="25" spans="1:17" ht="15.75" thickBot="1" x14ac:dyDescent="0.25">
      <c r="A25" s="4"/>
      <c r="B25" s="5"/>
      <c r="C25" s="133"/>
      <c r="D25" s="134"/>
      <c r="E25" s="135"/>
      <c r="F25" s="136"/>
      <c r="G25" s="136"/>
      <c r="H25" s="137"/>
      <c r="I25" s="137"/>
      <c r="J25" s="137"/>
      <c r="K25" s="137"/>
      <c r="L25" s="138"/>
      <c r="M25" s="110"/>
      <c r="N25" s="86"/>
      <c r="O25" s="86"/>
      <c r="P25" s="86"/>
      <c r="Q25" s="88"/>
    </row>
    <row r="26" spans="1:17" ht="15.75" thickBot="1" x14ac:dyDescent="0.25">
      <c r="A26" s="4"/>
      <c r="B26" s="5"/>
      <c r="C26" s="133"/>
      <c r="D26" s="134"/>
      <c r="E26" s="135"/>
      <c r="F26" s="136"/>
      <c r="G26" s="136"/>
      <c r="H26" s="137"/>
      <c r="I26" s="137"/>
      <c r="J26" s="137"/>
      <c r="K26" s="137"/>
      <c r="L26" s="138"/>
      <c r="M26" s="110"/>
      <c r="N26" s="86"/>
      <c r="O26" s="86"/>
      <c r="P26" s="86"/>
      <c r="Q26" s="88"/>
    </row>
    <row r="27" spans="1:17" ht="15.75" thickBot="1" x14ac:dyDescent="0.25">
      <c r="A27" s="4"/>
      <c r="B27" s="5"/>
      <c r="C27" s="133"/>
      <c r="D27" s="134"/>
      <c r="E27" s="135"/>
      <c r="F27" s="136"/>
      <c r="G27" s="136"/>
      <c r="H27" s="137"/>
      <c r="I27" s="137"/>
      <c r="J27" s="137"/>
      <c r="K27" s="137"/>
      <c r="L27" s="138"/>
      <c r="M27" s="110"/>
      <c r="N27" s="86"/>
      <c r="O27" s="86"/>
      <c r="P27" s="86"/>
      <c r="Q27" s="88"/>
    </row>
    <row r="28" spans="1:17" ht="15.75" thickBot="1" x14ac:dyDescent="0.25">
      <c r="A28" s="4"/>
      <c r="B28" s="5"/>
      <c r="C28" s="133"/>
      <c r="D28" s="134"/>
      <c r="E28" s="135"/>
      <c r="F28" s="136"/>
      <c r="G28" s="136"/>
      <c r="H28" s="137"/>
      <c r="I28" s="137"/>
      <c r="J28" s="137"/>
      <c r="K28" s="137"/>
      <c r="L28" s="138"/>
      <c r="M28" s="110"/>
      <c r="N28" s="86"/>
      <c r="O28" s="86"/>
      <c r="P28" s="86"/>
      <c r="Q28" s="88"/>
    </row>
    <row r="29" spans="1:17" ht="15.75" thickBot="1" x14ac:dyDescent="0.25">
      <c r="A29" s="4"/>
      <c r="B29" s="5"/>
      <c r="C29" s="133"/>
      <c r="D29" s="134"/>
      <c r="E29" s="135"/>
      <c r="F29" s="136"/>
      <c r="G29" s="136"/>
      <c r="H29" s="137"/>
      <c r="I29" s="137"/>
      <c r="J29" s="137"/>
      <c r="K29" s="137"/>
      <c r="L29" s="138"/>
      <c r="M29" s="110"/>
      <c r="N29" s="86"/>
      <c r="O29" s="86"/>
      <c r="P29" s="86"/>
      <c r="Q29" s="88"/>
    </row>
    <row r="30" spans="1:17" ht="15.75" thickBot="1" x14ac:dyDescent="0.25">
      <c r="A30" s="4"/>
      <c r="B30" s="5"/>
      <c r="C30" s="133"/>
      <c r="D30" s="134"/>
      <c r="E30" s="135"/>
      <c r="F30" s="136"/>
      <c r="G30" s="136"/>
      <c r="H30" s="137"/>
      <c r="I30" s="137"/>
      <c r="J30" s="137"/>
      <c r="K30" s="137"/>
      <c r="L30" s="138"/>
      <c r="M30" s="110"/>
      <c r="N30" s="86"/>
      <c r="O30" s="86"/>
      <c r="P30" s="86"/>
      <c r="Q30" s="88"/>
    </row>
    <row r="31" spans="1:17" ht="15.75" thickBot="1" x14ac:dyDescent="0.25">
      <c r="A31" s="4"/>
      <c r="B31" s="5"/>
      <c r="C31" s="133"/>
      <c r="D31" s="134"/>
      <c r="E31" s="135"/>
      <c r="F31" s="136"/>
      <c r="G31" s="136"/>
      <c r="H31" s="137"/>
      <c r="I31" s="137"/>
      <c r="J31" s="137"/>
      <c r="K31" s="137"/>
      <c r="L31" s="138"/>
      <c r="M31" s="110"/>
      <c r="N31" s="86"/>
      <c r="O31" s="86"/>
      <c r="P31" s="86"/>
      <c r="Q31" s="88"/>
    </row>
    <row r="32" spans="1:17" ht="15.75" thickBot="1" x14ac:dyDescent="0.25">
      <c r="A32" s="4"/>
      <c r="B32" s="5"/>
      <c r="C32" s="133"/>
      <c r="D32" s="134"/>
      <c r="E32" s="135"/>
      <c r="F32" s="136"/>
      <c r="G32" s="136"/>
      <c r="H32" s="137"/>
      <c r="I32" s="137"/>
      <c r="J32" s="137"/>
      <c r="K32" s="137"/>
      <c r="L32" s="138"/>
      <c r="M32" s="110"/>
      <c r="N32" s="86"/>
      <c r="O32" s="86"/>
      <c r="P32" s="86"/>
      <c r="Q32" s="88"/>
    </row>
    <row r="33" spans="1:17" ht="15.75" thickBot="1" x14ac:dyDescent="0.25">
      <c r="A33" s="4"/>
      <c r="B33" s="5"/>
      <c r="C33" s="133"/>
      <c r="D33" s="134"/>
      <c r="E33" s="135"/>
      <c r="F33" s="136"/>
      <c r="G33" s="136"/>
      <c r="H33" s="137"/>
      <c r="I33" s="137"/>
      <c r="J33" s="137"/>
      <c r="K33" s="137"/>
      <c r="L33" s="138"/>
      <c r="M33" s="110"/>
      <c r="N33" s="86"/>
      <c r="O33" s="86"/>
      <c r="P33" s="86"/>
      <c r="Q33" s="88"/>
    </row>
    <row r="34" spans="1:17" ht="15.75" thickBot="1" x14ac:dyDescent="0.25">
      <c r="A34" s="4"/>
      <c r="B34" s="5"/>
      <c r="C34" s="133"/>
      <c r="D34" s="134"/>
      <c r="E34" s="135"/>
      <c r="F34" s="136"/>
      <c r="G34" s="136"/>
      <c r="H34" s="137"/>
      <c r="I34" s="137"/>
      <c r="J34" s="137"/>
      <c r="K34" s="137"/>
      <c r="L34" s="138"/>
      <c r="M34" s="110"/>
      <c r="N34" s="86"/>
      <c r="O34" s="86"/>
      <c r="P34" s="86"/>
      <c r="Q34" s="88"/>
    </row>
    <row r="35" spans="1:17" ht="15.75" thickBot="1" x14ac:dyDescent="0.25">
      <c r="A35" s="4"/>
      <c r="B35" s="5"/>
      <c r="C35" s="133"/>
      <c r="D35" s="134"/>
      <c r="E35" s="135"/>
      <c r="F35" s="136"/>
      <c r="G35" s="136"/>
      <c r="H35" s="137"/>
      <c r="I35" s="137"/>
      <c r="J35" s="137"/>
      <c r="K35" s="137"/>
      <c r="L35" s="138"/>
      <c r="M35" s="110"/>
      <c r="N35" s="86"/>
      <c r="O35" s="86"/>
      <c r="P35" s="86"/>
      <c r="Q35" s="88"/>
    </row>
    <row r="36" spans="1:17" ht="15.75" thickBot="1" x14ac:dyDescent="0.25">
      <c r="A36" s="4"/>
      <c r="B36" s="5"/>
      <c r="C36" s="133"/>
      <c r="D36" s="134"/>
      <c r="E36" s="135"/>
      <c r="F36" s="136"/>
      <c r="G36" s="136"/>
      <c r="H36" s="137"/>
      <c r="I36" s="137"/>
      <c r="J36" s="137"/>
      <c r="K36" s="137"/>
      <c r="L36" s="138"/>
      <c r="M36" s="110"/>
      <c r="N36" s="86"/>
      <c r="O36" s="86"/>
      <c r="P36" s="86"/>
      <c r="Q36" s="88"/>
    </row>
    <row r="37" spans="1:17" ht="15.75" thickBot="1" x14ac:dyDescent="0.25">
      <c r="A37" s="4"/>
      <c r="B37" s="5"/>
      <c r="C37" s="133"/>
      <c r="D37" s="134"/>
      <c r="E37" s="135"/>
      <c r="F37" s="136"/>
      <c r="G37" s="136"/>
      <c r="H37" s="137"/>
      <c r="I37" s="137"/>
      <c r="J37" s="137"/>
      <c r="K37" s="137"/>
      <c r="L37" s="138"/>
      <c r="M37" s="110"/>
      <c r="N37" s="86"/>
      <c r="O37" s="86"/>
      <c r="P37" s="86"/>
      <c r="Q37" s="88"/>
    </row>
    <row r="38" spans="1:17" ht="15.75" thickBot="1" x14ac:dyDescent="0.25">
      <c r="A38" s="4"/>
      <c r="B38" s="5"/>
      <c r="C38" s="139"/>
      <c r="D38" s="140"/>
      <c r="E38" s="141"/>
      <c r="F38" s="142"/>
      <c r="G38" s="142"/>
      <c r="H38" s="143"/>
      <c r="I38" s="143"/>
      <c r="J38" s="143"/>
      <c r="K38" s="143"/>
      <c r="L38" s="144"/>
      <c r="M38" s="111"/>
      <c r="N38" s="87"/>
      <c r="O38" s="87"/>
      <c r="P38" s="87"/>
      <c r="Q38" s="89"/>
    </row>
  </sheetData>
  <sortState ref="A4:Q14">
    <sortCondition ref="A4:A14"/>
  </sortState>
  <mergeCells count="2">
    <mergeCell ref="A1:L1"/>
    <mergeCell ref="A2:L2"/>
  </mergeCells>
  <pageMargins left="0.7" right="0.7" top="0.78740157499999996" bottom="0.78740157499999996" header="0.3" footer="0.3"/>
  <pageSetup paperSize="9" scale="79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topLeftCell="A65" zoomScale="80" zoomScaleNormal="100" zoomScaleSheetLayoutView="80" workbookViewId="0">
      <selection activeCell="I69" sqref="I69"/>
    </sheetView>
  </sheetViews>
  <sheetFormatPr defaultRowHeight="15.75" x14ac:dyDescent="0.25"/>
  <cols>
    <col min="1" max="2" width="6.5703125" style="16" customWidth="1"/>
    <col min="3" max="3" width="26.140625" style="16" customWidth="1"/>
    <col min="4" max="4" width="22.5703125" style="16" customWidth="1"/>
    <col min="5" max="5" width="10.5703125" style="16" customWidth="1"/>
    <col min="6" max="6" width="10.28515625" style="16" customWidth="1"/>
    <col min="7" max="8" width="18.42578125" style="16" customWidth="1"/>
    <col min="9" max="9" width="39.42578125" style="16" customWidth="1"/>
    <col min="10" max="10" width="17.28515625" style="16" customWidth="1"/>
    <col min="11" max="16384" width="9.140625" style="16"/>
  </cols>
  <sheetData>
    <row r="1" spans="1:14" ht="60" customHeight="1" x14ac:dyDescent="0.25">
      <c r="A1" s="226" t="s">
        <v>24</v>
      </c>
      <c r="B1" s="227"/>
      <c r="C1" s="227"/>
      <c r="D1" s="227"/>
      <c r="E1" s="227"/>
      <c r="F1" s="227"/>
      <c r="G1" s="227"/>
      <c r="H1" s="227"/>
      <c r="I1" s="228"/>
    </row>
    <row r="2" spans="1:14" ht="60" customHeight="1" x14ac:dyDescent="0.25">
      <c r="A2" s="229"/>
      <c r="B2" s="230"/>
      <c r="C2" s="230"/>
      <c r="D2" s="230"/>
      <c r="E2" s="230"/>
      <c r="F2" s="230"/>
      <c r="G2" s="230"/>
      <c r="H2" s="230"/>
      <c r="I2" s="231"/>
    </row>
    <row r="3" spans="1:14" ht="60" customHeight="1" x14ac:dyDescent="0.25">
      <c r="A3" s="220" t="s">
        <v>36</v>
      </c>
      <c r="B3" s="221"/>
      <c r="C3" s="221"/>
      <c r="D3" s="221"/>
      <c r="E3" s="221"/>
      <c r="F3" s="221"/>
      <c r="G3" s="221"/>
      <c r="H3" s="221"/>
      <c r="I3" s="222"/>
      <c r="N3" s="3"/>
    </row>
    <row r="4" spans="1:14" ht="60" customHeight="1" thickBot="1" x14ac:dyDescent="0.3">
      <c r="A4" s="223"/>
      <c r="B4" s="224"/>
      <c r="C4" s="224"/>
      <c r="D4" s="224"/>
      <c r="E4" s="224"/>
      <c r="F4" s="224"/>
      <c r="G4" s="224"/>
      <c r="H4" s="224"/>
      <c r="I4" s="225"/>
    </row>
    <row r="5" spans="1:14" ht="60" customHeight="1" x14ac:dyDescent="0.25">
      <c r="A5" s="62" t="s">
        <v>31</v>
      </c>
      <c r="B5" s="54" t="s">
        <v>12</v>
      </c>
      <c r="C5" s="54" t="s">
        <v>32</v>
      </c>
      <c r="D5" s="54" t="s">
        <v>33</v>
      </c>
      <c r="E5" s="54" t="s">
        <v>86</v>
      </c>
      <c r="F5" s="54" t="s">
        <v>23</v>
      </c>
      <c r="G5" s="54" t="s">
        <v>34</v>
      </c>
      <c r="H5" s="54" t="s">
        <v>35</v>
      </c>
      <c r="I5" s="63" t="s">
        <v>37</v>
      </c>
      <c r="J5" s="74" t="s">
        <v>30</v>
      </c>
    </row>
    <row r="6" spans="1:14" ht="60" customHeight="1" x14ac:dyDescent="0.25">
      <c r="A6" s="55">
        <v>1</v>
      </c>
      <c r="B6" s="57">
        <f>Startovky!B4</f>
        <v>0.40625</v>
      </c>
      <c r="C6" s="58" t="str">
        <f>Startovky!C4</f>
        <v>Lukáš Kraus</v>
      </c>
      <c r="D6" s="58" t="str">
        <f>Startovky!D4</f>
        <v>ÚO České Budějovice</v>
      </c>
      <c r="E6" s="59">
        <f>Startovky!E4</f>
        <v>1984</v>
      </c>
      <c r="F6" s="59" t="str">
        <f>Startovky!F4</f>
        <v>A</v>
      </c>
      <c r="G6" s="124">
        <v>1.7993055555555557E-3</v>
      </c>
      <c r="H6" s="124">
        <v>1.7969907407407407E-3</v>
      </c>
      <c r="I6" s="192"/>
      <c r="J6" s="75">
        <f>IF((((G6+H6)/2)+I6)&lt;=přihlášky!$F$9,(((G6+H6)/2)+I6),"DNF")</f>
        <v>1.7981481481481481E-3</v>
      </c>
    </row>
    <row r="7" spans="1:14" ht="60" customHeight="1" x14ac:dyDescent="0.25">
      <c r="A7" s="55">
        <v>2</v>
      </c>
      <c r="B7" s="57">
        <f>Startovky!B5</f>
        <v>0.41111111111111109</v>
      </c>
      <c r="C7" s="58" t="str">
        <f>Startovky!C5</f>
        <v>Milan Zaunmuller ml.</v>
      </c>
      <c r="D7" s="58" t="str">
        <f>Startovky!D5</f>
        <v>ÚO Prachatice</v>
      </c>
      <c r="E7" s="59">
        <f>Startovky!E5</f>
        <v>1987</v>
      </c>
      <c r="F7" s="59" t="str">
        <f>Startovky!F5</f>
        <v>A</v>
      </c>
      <c r="G7" s="124">
        <v>1.8692129629629629E-3</v>
      </c>
      <c r="H7" s="124">
        <v>1.8703703703703703E-3</v>
      </c>
      <c r="I7" s="192"/>
      <c r="J7" s="75">
        <f>IF((((G7+H7)/2)+I7)&lt;=přihlášky!$F$9,(((G7+H7)/2)+I7),"DNF")</f>
        <v>1.8697916666666667E-3</v>
      </c>
    </row>
    <row r="8" spans="1:14" ht="60" customHeight="1" x14ac:dyDescent="0.25">
      <c r="A8" s="55">
        <v>3</v>
      </c>
      <c r="B8" s="57">
        <f>Startovky!B6</f>
        <v>0.41597222222222219</v>
      </c>
      <c r="C8" s="58" t="str">
        <f>Startovky!C6</f>
        <v>Pavel Vejvara</v>
      </c>
      <c r="D8" s="58" t="str">
        <f>Startovky!D6</f>
        <v>ÚO Český Krumlov</v>
      </c>
      <c r="E8" s="59">
        <f>Startovky!E6</f>
        <v>1979</v>
      </c>
      <c r="F8" s="59" t="str">
        <f>Startovky!F6</f>
        <v>B</v>
      </c>
      <c r="G8" s="124">
        <v>1.408101851851852E-3</v>
      </c>
      <c r="H8" s="124">
        <v>1.4065972222222223E-3</v>
      </c>
      <c r="I8" s="192"/>
      <c r="J8" s="75">
        <f>IF((((G8+H8)/2)+I8)&lt;=přihlášky!$F$9,(((G8+H8)/2)+I8),"DNF")</f>
        <v>1.4073495370370372E-3</v>
      </c>
    </row>
    <row r="9" spans="1:14" ht="60" customHeight="1" x14ac:dyDescent="0.25">
      <c r="A9" s="55">
        <v>4</v>
      </c>
      <c r="B9" s="57">
        <f>Startovky!B7</f>
        <v>0.42083333333333328</v>
      </c>
      <c r="C9" s="58" t="str">
        <f>Startovky!C7</f>
        <v>Petr Benda</v>
      </c>
      <c r="D9" s="58" t="str">
        <f>Startovky!D7</f>
        <v>ÚO Tábor</v>
      </c>
      <c r="E9" s="59">
        <f>Startovky!E7</f>
        <v>1978</v>
      </c>
      <c r="F9" s="59" t="str">
        <f>Startovky!F7</f>
        <v>B</v>
      </c>
      <c r="G9" s="124">
        <v>1.0585648148148149E-3</v>
      </c>
      <c r="H9" s="124">
        <v>1.0596064814814815E-3</v>
      </c>
      <c r="I9" s="192"/>
      <c r="J9" s="75">
        <f>IF((((G9+H9)/2)+I9)&lt;=přihlášky!$F$9,(((G9+H9)/2)+I9),"DNF")</f>
        <v>1.0590856481481482E-3</v>
      </c>
    </row>
    <row r="10" spans="1:14" ht="60" customHeight="1" thickBot="1" x14ac:dyDescent="0.3">
      <c r="A10" s="56">
        <v>5</v>
      </c>
      <c r="B10" s="65">
        <f>Startovky!B8</f>
        <v>0.42569444444444438</v>
      </c>
      <c r="C10" s="66" t="str">
        <f>Startovky!C8</f>
        <v>Karel Sokol</v>
      </c>
      <c r="D10" s="66" t="str">
        <f>Startovky!D8</f>
        <v>ÚO Strakonice</v>
      </c>
      <c r="E10" s="67">
        <f>Startovky!E8</f>
        <v>1975</v>
      </c>
      <c r="F10" s="67" t="str">
        <f>Startovky!F8</f>
        <v>B</v>
      </c>
      <c r="G10" s="125">
        <v>1.6646990740740739E-3</v>
      </c>
      <c r="H10" s="125">
        <v>1.666898148148148E-3</v>
      </c>
      <c r="I10" s="193"/>
      <c r="J10" s="75">
        <f>IF((((G10+H10)/2)+I10)&lt;=přihlášky!$F$9,(((G10+H10)/2)+I10),"DNF")</f>
        <v>1.665798611111111E-3</v>
      </c>
    </row>
    <row r="11" spans="1:14" ht="60" customHeight="1" x14ac:dyDescent="0.25">
      <c r="A11" s="226" t="s">
        <v>24</v>
      </c>
      <c r="B11" s="227"/>
      <c r="C11" s="227"/>
      <c r="D11" s="227"/>
      <c r="E11" s="227"/>
      <c r="F11" s="227"/>
      <c r="G11" s="227"/>
      <c r="H11" s="227"/>
      <c r="I11" s="228"/>
      <c r="J11" s="76"/>
    </row>
    <row r="12" spans="1:14" ht="60" customHeight="1" x14ac:dyDescent="0.25">
      <c r="A12" s="229"/>
      <c r="B12" s="230"/>
      <c r="C12" s="230"/>
      <c r="D12" s="230"/>
      <c r="E12" s="230"/>
      <c r="F12" s="230"/>
      <c r="G12" s="230"/>
      <c r="H12" s="230"/>
      <c r="I12" s="231"/>
      <c r="J12" s="76"/>
    </row>
    <row r="13" spans="1:14" ht="60" customHeight="1" x14ac:dyDescent="0.25">
      <c r="A13" s="220" t="s">
        <v>36</v>
      </c>
      <c r="B13" s="221"/>
      <c r="C13" s="221"/>
      <c r="D13" s="221"/>
      <c r="E13" s="221"/>
      <c r="F13" s="221"/>
      <c r="G13" s="221"/>
      <c r="H13" s="221"/>
      <c r="I13" s="222"/>
      <c r="J13" s="76"/>
    </row>
    <row r="14" spans="1:14" ht="60" customHeight="1" x14ac:dyDescent="0.25">
      <c r="A14" s="223"/>
      <c r="B14" s="224"/>
      <c r="C14" s="224"/>
      <c r="D14" s="224"/>
      <c r="E14" s="224"/>
      <c r="F14" s="224"/>
      <c r="G14" s="224"/>
      <c r="H14" s="224"/>
      <c r="I14" s="225"/>
      <c r="J14" s="76"/>
    </row>
    <row r="15" spans="1:14" ht="60" customHeight="1" x14ac:dyDescent="0.25">
      <c r="A15" s="70" t="s">
        <v>31</v>
      </c>
      <c r="B15" s="61" t="s">
        <v>12</v>
      </c>
      <c r="C15" s="61" t="s">
        <v>32</v>
      </c>
      <c r="D15" s="61" t="s">
        <v>33</v>
      </c>
      <c r="E15" s="54" t="s">
        <v>86</v>
      </c>
      <c r="F15" s="61" t="s">
        <v>23</v>
      </c>
      <c r="G15" s="61" t="s">
        <v>34</v>
      </c>
      <c r="H15" s="61" t="s">
        <v>35</v>
      </c>
      <c r="I15" s="63" t="s">
        <v>37</v>
      </c>
      <c r="J15" s="77" t="s">
        <v>30</v>
      </c>
    </row>
    <row r="16" spans="1:14" ht="60" customHeight="1" x14ac:dyDescent="0.25">
      <c r="A16" s="55">
        <v>6</v>
      </c>
      <c r="B16" s="57">
        <f>Startovky!B9</f>
        <v>0.43055555555555547</v>
      </c>
      <c r="C16" s="58" t="str">
        <f>Startovky!C9</f>
        <v>Pavel Brůžek</v>
      </c>
      <c r="D16" s="58" t="str">
        <f>Startovky!D9</f>
        <v>ÚO Jindřichův Hradec</v>
      </c>
      <c r="E16" s="59">
        <f>Startovky!E9</f>
        <v>1984</v>
      </c>
      <c r="F16" s="59" t="str">
        <f>Startovky!F9</f>
        <v>A</v>
      </c>
      <c r="G16" s="124">
        <v>1.3462962962962962E-3</v>
      </c>
      <c r="H16" s="124">
        <v>1.3504629629629628E-3</v>
      </c>
      <c r="I16" s="192"/>
      <c r="J16" s="75">
        <f>IF((((G16+H16)/2)+I16)&lt;=přihlášky!$F$9,(((G16+H16)/2)+I16),"DNF")</f>
        <v>1.3483796296296295E-3</v>
      </c>
    </row>
    <row r="17" spans="1:10" ht="60" customHeight="1" x14ac:dyDescent="0.25">
      <c r="A17" s="55">
        <v>7</v>
      </c>
      <c r="B17" s="57">
        <f>Startovky!B10</f>
        <v>0.43541666666666656</v>
      </c>
      <c r="C17" s="58" t="str">
        <f>Startovky!C10</f>
        <v>Vinkelhofer Miroslav</v>
      </c>
      <c r="D17" s="58" t="str">
        <f>Startovky!D10</f>
        <v>ÚO Písek</v>
      </c>
      <c r="E17" s="59">
        <f>Startovky!E10</f>
        <v>1979</v>
      </c>
      <c r="F17" s="59" t="str">
        <f>Startovky!F10</f>
        <v>B</v>
      </c>
      <c r="G17" s="124">
        <v>1.6280092592592589E-3</v>
      </c>
      <c r="H17" s="124">
        <v>1.6306712962962965E-3</v>
      </c>
      <c r="I17" s="192"/>
      <c r="J17" s="75">
        <f>IF((((G17+H17)/2)+I17)&lt;=přihlášky!$F$9,(((G17+H17)/2)+I17),"DNF")</f>
        <v>1.6293402777777777E-3</v>
      </c>
    </row>
    <row r="18" spans="1:10" ht="60" customHeight="1" x14ac:dyDescent="0.25">
      <c r="A18" s="55">
        <v>8</v>
      </c>
      <c r="B18" s="57">
        <f>Startovky!B11</f>
        <v>0.44027777777777766</v>
      </c>
      <c r="C18" s="58" t="str">
        <f>Startovky!C11</f>
        <v>Petr Švepeš</v>
      </c>
      <c r="D18" s="58" t="str">
        <f>Startovky!D11</f>
        <v>ÚO České Budějovice</v>
      </c>
      <c r="E18" s="59">
        <f>Startovky!E11</f>
        <v>1981</v>
      </c>
      <c r="F18" s="59" t="str">
        <f>Startovky!F11</f>
        <v>A</v>
      </c>
      <c r="G18" s="124">
        <v>1.5875000000000002E-3</v>
      </c>
      <c r="H18" s="124">
        <v>1.5887731481481482E-3</v>
      </c>
      <c r="I18" s="192"/>
      <c r="J18" s="75">
        <f>IF((((G18+H18)/2)+I18)&lt;=přihlášky!$F$9,(((G18+H18)/2)+I18),"DNF")</f>
        <v>1.5881365740740743E-3</v>
      </c>
    </row>
    <row r="19" spans="1:10" ht="60" customHeight="1" x14ac:dyDescent="0.25">
      <c r="A19" s="55">
        <v>9</v>
      </c>
      <c r="B19" s="57">
        <f>Startovky!B12</f>
        <v>0.44513888888888875</v>
      </c>
      <c r="C19" s="58" t="str">
        <f>Startovky!C12</f>
        <v>Petr Pecka</v>
      </c>
      <c r="D19" s="58" t="str">
        <f>Startovky!D12</f>
        <v>ÚO Prachatice</v>
      </c>
      <c r="E19" s="59">
        <f>Startovky!E12</f>
        <v>1971</v>
      </c>
      <c r="F19" s="59" t="str">
        <f>Startovky!F12</f>
        <v>B</v>
      </c>
      <c r="G19" s="124">
        <v>1.4082175925925926E-3</v>
      </c>
      <c r="H19" s="124">
        <v>1.4094907407407407E-3</v>
      </c>
      <c r="I19" s="192"/>
      <c r="J19" s="75">
        <f>IF((((G19+H19)/2)+I19)&lt;=přihlášky!$F$9,(((G19+H19)/2)+I19),"DNF")</f>
        <v>1.4088541666666668E-3</v>
      </c>
    </row>
    <row r="20" spans="1:10" ht="60" customHeight="1" thickBot="1" x14ac:dyDescent="0.3">
      <c r="A20" s="56">
        <v>10</v>
      </c>
      <c r="B20" s="65">
        <f>Startovky!B13</f>
        <v>0.44999999999999984</v>
      </c>
      <c r="C20" s="66" t="str">
        <f>Startovky!C13</f>
        <v>Aleš Preněk</v>
      </c>
      <c r="D20" s="66" t="str">
        <f>Startovky!D13</f>
        <v>ÚO Český Krumlov</v>
      </c>
      <c r="E20" s="67">
        <f>Startovky!E13</f>
        <v>1983</v>
      </c>
      <c r="F20" s="67" t="str">
        <f>Startovky!F13</f>
        <v>A</v>
      </c>
      <c r="G20" s="125">
        <v>1.660300925925926E-3</v>
      </c>
      <c r="H20" s="125">
        <v>1.6627314814814814E-3</v>
      </c>
      <c r="I20" s="193"/>
      <c r="J20" s="75">
        <f>IF((((G20+H20)/2)+I20)&lt;=přihlášky!$F$9,(((G20+H20)/2)+I20),"DNF")</f>
        <v>1.6615162037037037E-3</v>
      </c>
    </row>
    <row r="21" spans="1:10" ht="60" customHeight="1" x14ac:dyDescent="0.25">
      <c r="A21" s="226" t="s">
        <v>24</v>
      </c>
      <c r="B21" s="227"/>
      <c r="C21" s="227"/>
      <c r="D21" s="227"/>
      <c r="E21" s="227"/>
      <c r="F21" s="227"/>
      <c r="G21" s="227"/>
      <c r="H21" s="227"/>
      <c r="I21" s="228"/>
      <c r="J21" s="76"/>
    </row>
    <row r="22" spans="1:10" ht="60" customHeight="1" x14ac:dyDescent="0.25">
      <c r="A22" s="229"/>
      <c r="B22" s="230"/>
      <c r="C22" s="230"/>
      <c r="D22" s="230"/>
      <c r="E22" s="230"/>
      <c r="F22" s="230"/>
      <c r="G22" s="230"/>
      <c r="H22" s="230"/>
      <c r="I22" s="231"/>
      <c r="J22" s="76"/>
    </row>
    <row r="23" spans="1:10" ht="60" customHeight="1" x14ac:dyDescent="0.25">
      <c r="A23" s="220" t="s">
        <v>36</v>
      </c>
      <c r="B23" s="221"/>
      <c r="C23" s="221"/>
      <c r="D23" s="221"/>
      <c r="E23" s="221"/>
      <c r="F23" s="221"/>
      <c r="G23" s="221"/>
      <c r="H23" s="221"/>
      <c r="I23" s="222"/>
      <c r="J23" s="76"/>
    </row>
    <row r="24" spans="1:10" ht="60" customHeight="1" x14ac:dyDescent="0.25">
      <c r="A24" s="223"/>
      <c r="B24" s="224"/>
      <c r="C24" s="224"/>
      <c r="D24" s="224"/>
      <c r="E24" s="224"/>
      <c r="F24" s="224"/>
      <c r="G24" s="224"/>
      <c r="H24" s="224"/>
      <c r="I24" s="225"/>
      <c r="J24" s="76"/>
    </row>
    <row r="25" spans="1:10" ht="60" customHeight="1" x14ac:dyDescent="0.25">
      <c r="A25" s="70" t="s">
        <v>31</v>
      </c>
      <c r="B25" s="61" t="s">
        <v>12</v>
      </c>
      <c r="C25" s="61" t="s">
        <v>32</v>
      </c>
      <c r="D25" s="61" t="s">
        <v>33</v>
      </c>
      <c r="E25" s="54" t="s">
        <v>86</v>
      </c>
      <c r="F25" s="61" t="s">
        <v>23</v>
      </c>
      <c r="G25" s="61" t="s">
        <v>34</v>
      </c>
      <c r="H25" s="61" t="s">
        <v>35</v>
      </c>
      <c r="I25" s="63" t="s">
        <v>37</v>
      </c>
      <c r="J25" s="77" t="s">
        <v>30</v>
      </c>
    </row>
    <row r="26" spans="1:10" ht="60" customHeight="1" x14ac:dyDescent="0.25">
      <c r="A26" s="55">
        <v>11</v>
      </c>
      <c r="B26" s="57">
        <f>Startovky!B14</f>
        <v>0.45486111111111094</v>
      </c>
      <c r="C26" s="58" t="str">
        <f>Startovky!C14</f>
        <v>Jiří Dvořák</v>
      </c>
      <c r="D26" s="58" t="str">
        <f>Startovky!D14</f>
        <v>ÚO Tábor</v>
      </c>
      <c r="E26" s="59">
        <f>Startovky!E14</f>
        <v>1975</v>
      </c>
      <c r="F26" s="59" t="str">
        <f>Startovky!F14</f>
        <v>B</v>
      </c>
      <c r="G26" s="124">
        <v>1.0328703703703704E-3</v>
      </c>
      <c r="H26" s="124">
        <v>1.0371527777777777E-3</v>
      </c>
      <c r="I26" s="192"/>
      <c r="J26" s="75">
        <f>IF((((G26+H26)/2)+I26)&lt;=přihlášky!$F$9,(((G26+H26)/2)+I26),"DNF")</f>
        <v>1.035011574074074E-3</v>
      </c>
    </row>
    <row r="27" spans="1:10" ht="60" customHeight="1" x14ac:dyDescent="0.25">
      <c r="A27" s="55">
        <v>12</v>
      </c>
      <c r="B27" s="57">
        <f>Startovky!B15</f>
        <v>0.45972222222222203</v>
      </c>
      <c r="C27" s="58" t="str">
        <f>Startovky!C15</f>
        <v>Vratislav Zelenka</v>
      </c>
      <c r="D27" s="58" t="str">
        <f>Startovky!D15</f>
        <v>ÚO Strakonice</v>
      </c>
      <c r="E27" s="59">
        <f>Startovky!E15</f>
        <v>1982</v>
      </c>
      <c r="F27" s="59" t="str">
        <f>Startovky!F15</f>
        <v>A</v>
      </c>
      <c r="G27" s="124">
        <v>1.6543981481481481E-3</v>
      </c>
      <c r="H27" s="124">
        <v>1.6559027777777778E-3</v>
      </c>
      <c r="I27" s="192"/>
      <c r="J27" s="75">
        <f>IF((((G27+H27)/2)+I27)&lt;=přihlášky!$F$9,(((G27+H27)/2)+I27),"DNF")</f>
        <v>1.6551504629629629E-3</v>
      </c>
    </row>
    <row r="28" spans="1:10" ht="60" customHeight="1" x14ac:dyDescent="0.25">
      <c r="A28" s="55">
        <v>13</v>
      </c>
      <c r="B28" s="57">
        <f>Startovky!B16</f>
        <v>0.46458333333333313</v>
      </c>
      <c r="C28" s="58" t="str">
        <f>Startovky!C16</f>
        <v>Jaroslav Poukar</v>
      </c>
      <c r="D28" s="58" t="str">
        <f>Startovky!D16</f>
        <v>ÚO Jindřichův Hradec</v>
      </c>
      <c r="E28" s="59">
        <f>Startovky!E16</f>
        <v>1988</v>
      </c>
      <c r="F28" s="59" t="str">
        <f>Startovky!F16</f>
        <v>A</v>
      </c>
      <c r="G28" s="124">
        <v>9.2210648148148154E-4</v>
      </c>
      <c r="H28" s="124">
        <v>9.2465277777777782E-4</v>
      </c>
      <c r="I28" s="192"/>
      <c r="J28" s="75">
        <f>IF((((G28+H28)/2)+I28)&lt;=přihlášky!$F$9,(((G28+H28)/2)+I28),"DNF")</f>
        <v>9.2337962962962968E-4</v>
      </c>
    </row>
    <row r="29" spans="1:10" ht="60" customHeight="1" x14ac:dyDescent="0.25">
      <c r="A29" s="55">
        <v>14</v>
      </c>
      <c r="B29" s="57">
        <f>Startovky!B17</f>
        <v>0.46944444444444422</v>
      </c>
      <c r="C29" s="58" t="str">
        <f>Startovky!C17</f>
        <v>Kubiš David</v>
      </c>
      <c r="D29" s="58" t="str">
        <f>Startovky!D17</f>
        <v>ÚO Písek</v>
      </c>
      <c r="E29" s="59">
        <f>Startovky!E17</f>
        <v>1979</v>
      </c>
      <c r="F29" s="59" t="str">
        <f>Startovky!F17</f>
        <v>B</v>
      </c>
      <c r="G29" s="124">
        <v>1.1142361111111112E-3</v>
      </c>
      <c r="H29" s="124">
        <v>1.1142361111111112E-3</v>
      </c>
      <c r="I29" s="192"/>
      <c r="J29" s="75">
        <f>IF((((G29+H29)/2)+I29)&lt;=přihlášky!$F$9,(((G29+H29)/2)+I29),"DNF")</f>
        <v>1.1142361111111112E-3</v>
      </c>
    </row>
    <row r="30" spans="1:10" ht="60" customHeight="1" thickBot="1" x14ac:dyDescent="0.3">
      <c r="A30" s="56">
        <v>15</v>
      </c>
      <c r="B30" s="65">
        <f>Startovky!B18</f>
        <v>0.47430555555555531</v>
      </c>
      <c r="C30" s="66" t="str">
        <f>Startovky!C18</f>
        <v>Petr Mikoláš</v>
      </c>
      <c r="D30" s="66" t="str">
        <f>Startovky!D18</f>
        <v>ÚO České Budějovice</v>
      </c>
      <c r="E30" s="67">
        <f>Startovky!E18</f>
        <v>1983</v>
      </c>
      <c r="F30" s="67" t="str">
        <f>Startovky!F18</f>
        <v>A</v>
      </c>
      <c r="G30" s="125">
        <v>2.4915509259259257E-3</v>
      </c>
      <c r="H30" s="125">
        <v>2.4942129629629633E-3</v>
      </c>
      <c r="I30" s="193"/>
      <c r="J30" s="75">
        <f>IF((((G30+H30)/2)+I30)&lt;=přihlášky!$F$9,(((G30+H30)/2)+I30),"DNF")</f>
        <v>2.4928819444444443E-3</v>
      </c>
    </row>
    <row r="31" spans="1:10" ht="60" customHeight="1" x14ac:dyDescent="0.25">
      <c r="A31" s="226" t="s">
        <v>24</v>
      </c>
      <c r="B31" s="227"/>
      <c r="C31" s="227"/>
      <c r="D31" s="227"/>
      <c r="E31" s="227"/>
      <c r="F31" s="227"/>
      <c r="G31" s="227"/>
      <c r="H31" s="227"/>
      <c r="I31" s="228"/>
      <c r="J31" s="76"/>
    </row>
    <row r="32" spans="1:10" ht="60" customHeight="1" x14ac:dyDescent="0.25">
      <c r="A32" s="229"/>
      <c r="B32" s="230"/>
      <c r="C32" s="230"/>
      <c r="D32" s="230"/>
      <c r="E32" s="230"/>
      <c r="F32" s="230"/>
      <c r="G32" s="230"/>
      <c r="H32" s="230"/>
      <c r="I32" s="231"/>
      <c r="J32" s="76"/>
    </row>
    <row r="33" spans="1:12" ht="60" customHeight="1" x14ac:dyDescent="0.25">
      <c r="A33" s="220" t="s">
        <v>36</v>
      </c>
      <c r="B33" s="221"/>
      <c r="C33" s="221"/>
      <c r="D33" s="221"/>
      <c r="E33" s="221"/>
      <c r="F33" s="221"/>
      <c r="G33" s="221"/>
      <c r="H33" s="221"/>
      <c r="I33" s="222"/>
      <c r="J33" s="76"/>
    </row>
    <row r="34" spans="1:12" ht="60" customHeight="1" x14ac:dyDescent="0.25">
      <c r="A34" s="223"/>
      <c r="B34" s="224"/>
      <c r="C34" s="224"/>
      <c r="D34" s="224"/>
      <c r="E34" s="224"/>
      <c r="F34" s="224"/>
      <c r="G34" s="224"/>
      <c r="H34" s="224"/>
      <c r="I34" s="225"/>
      <c r="J34" s="76"/>
    </row>
    <row r="35" spans="1:12" ht="60" customHeight="1" x14ac:dyDescent="0.25">
      <c r="A35" s="70" t="s">
        <v>31</v>
      </c>
      <c r="B35" s="61" t="s">
        <v>12</v>
      </c>
      <c r="C35" s="61" t="s">
        <v>32</v>
      </c>
      <c r="D35" s="61" t="s">
        <v>33</v>
      </c>
      <c r="E35" s="54" t="s">
        <v>86</v>
      </c>
      <c r="F35" s="61" t="s">
        <v>23</v>
      </c>
      <c r="G35" s="61" t="s">
        <v>34</v>
      </c>
      <c r="H35" s="61" t="s">
        <v>35</v>
      </c>
      <c r="I35" s="63" t="s">
        <v>37</v>
      </c>
      <c r="J35" s="77" t="s">
        <v>30</v>
      </c>
    </row>
    <row r="36" spans="1:12" ht="60" customHeight="1" x14ac:dyDescent="0.25">
      <c r="A36" s="55">
        <v>16</v>
      </c>
      <c r="B36" s="57">
        <f>Startovky!B19</f>
        <v>0.47916666666666641</v>
      </c>
      <c r="C36" s="58" t="str">
        <f>Startovky!C19</f>
        <v>Milan Roučka</v>
      </c>
      <c r="D36" s="58" t="str">
        <f>Startovky!D19</f>
        <v>ÚO Prachatice</v>
      </c>
      <c r="E36" s="59">
        <f>Startovky!E19</f>
        <v>1974</v>
      </c>
      <c r="F36" s="59" t="str">
        <f>Startovky!F19</f>
        <v>B</v>
      </c>
      <c r="G36" s="124">
        <v>1.933564814814815E-3</v>
      </c>
      <c r="H36" s="124">
        <v>1.935300925925926E-3</v>
      </c>
      <c r="I36" s="192"/>
      <c r="J36" s="75">
        <f>IF((((G36+H36)/2)+I36)&lt;=přihlášky!$F$9,(((G36+H36)/2)+I36),"DNF")</f>
        <v>1.9344328703703706E-3</v>
      </c>
      <c r="L36" s="72">
        <f>IF((((I36+J36)/2)+K36)&lt;=přihlášky!$F$9,(((I36+J36)/2)+K36),"DNF")</f>
        <v>9.6721643518518532E-4</v>
      </c>
    </row>
    <row r="37" spans="1:12" ht="60" customHeight="1" x14ac:dyDescent="0.25">
      <c r="A37" s="55">
        <v>17</v>
      </c>
      <c r="B37" s="57">
        <f>Startovky!B20</f>
        <v>0.4840277777777775</v>
      </c>
      <c r="C37" s="58" t="str">
        <f>Startovky!C20</f>
        <v>Tomáš Fleišmann</v>
      </c>
      <c r="D37" s="58" t="str">
        <f>Startovky!D20</f>
        <v>ÚO Český Krumlov</v>
      </c>
      <c r="E37" s="59">
        <f>Startovky!E20</f>
        <v>1984</v>
      </c>
      <c r="F37" s="59" t="str">
        <f>Startovky!F20</f>
        <v>A</v>
      </c>
      <c r="G37" s="124">
        <v>1.8217592592592591E-3</v>
      </c>
      <c r="H37" s="124">
        <v>1.8296296296296296E-3</v>
      </c>
      <c r="I37" s="192"/>
      <c r="J37" s="75">
        <f>IF((((G37+H37)/2)+I37)&lt;=přihlášky!$F$9,(((G37+H37)/2)+I37),"DNF")</f>
        <v>1.8256944444444445E-3</v>
      </c>
    </row>
    <row r="38" spans="1:12" ht="60" customHeight="1" x14ac:dyDescent="0.25">
      <c r="A38" s="55">
        <v>18</v>
      </c>
      <c r="B38" s="57">
        <f>Startovky!B21</f>
        <v>0.4888888888888886</v>
      </c>
      <c r="C38" s="58" t="str">
        <f>Startovky!C21</f>
        <v>Ondřej Fišer</v>
      </c>
      <c r="D38" s="58" t="str">
        <f>Startovky!D21</f>
        <v>ÚO Tábor</v>
      </c>
      <c r="E38" s="59">
        <f>Startovky!E21</f>
        <v>1987</v>
      </c>
      <c r="F38" s="59" t="str">
        <f>Startovky!F21</f>
        <v>A</v>
      </c>
      <c r="G38" s="124">
        <v>1.1670138888888889E-3</v>
      </c>
      <c r="H38" s="124">
        <v>1.1651620370370373E-3</v>
      </c>
      <c r="I38" s="192"/>
      <c r="J38" s="75">
        <f>IF((((G38+H38)/2)+I38)&lt;=přihlášky!$F$9,(((G38+H38)/2)+I38),"DNF")</f>
        <v>1.166087962962963E-3</v>
      </c>
    </row>
    <row r="39" spans="1:12" ht="60" customHeight="1" x14ac:dyDescent="0.25">
      <c r="A39" s="55">
        <v>19</v>
      </c>
      <c r="B39" s="57">
        <f>Startovky!B22</f>
        <v>0.49374999999999969</v>
      </c>
      <c r="C39" s="58" t="str">
        <f>Startovky!C22</f>
        <v>Oto Švehla</v>
      </c>
      <c r="D39" s="58" t="str">
        <f>Startovky!D22</f>
        <v>ÚO Strakonice</v>
      </c>
      <c r="E39" s="59">
        <f>Startovky!E22</f>
        <v>1976</v>
      </c>
      <c r="F39" s="59" t="str">
        <f>Startovky!F22</f>
        <v>B</v>
      </c>
      <c r="G39" s="124">
        <v>2.0872685185185182E-3</v>
      </c>
      <c r="H39" s="124">
        <v>2.0872685185185182E-3</v>
      </c>
      <c r="I39" s="192"/>
      <c r="J39" s="75">
        <f>IF((((G39+H39)/2)+I39)&lt;=přihlášky!$F$9,(((G39+H39)/2)+I39),"DNF")</f>
        <v>2.0872685185185182E-3</v>
      </c>
    </row>
    <row r="40" spans="1:12" ht="60" customHeight="1" thickBot="1" x14ac:dyDescent="0.3">
      <c r="A40" s="56">
        <v>20</v>
      </c>
      <c r="B40" s="65">
        <f>Startovky!B23</f>
        <v>0.49861111111111078</v>
      </c>
      <c r="C40" s="66" t="str">
        <f>Startovky!C23</f>
        <v>Miloslav Kubín</v>
      </c>
      <c r="D40" s="66" t="str">
        <f>Startovky!D23</f>
        <v>ÚO Jindřichův Hradec</v>
      </c>
      <c r="E40" s="67">
        <f>Startovky!E23</f>
        <v>1986</v>
      </c>
      <c r="F40" s="67" t="str">
        <f>Startovky!F23</f>
        <v>A</v>
      </c>
      <c r="G40" s="125">
        <v>1.0418981481481481E-3</v>
      </c>
      <c r="H40" s="125">
        <v>1.0423611111111111E-3</v>
      </c>
      <c r="I40" s="193"/>
      <c r="J40" s="75">
        <f>IF((((G40+H40)/2)+I40)&lt;=přihlášky!$F$9,(((G40+H40)/2)+I40),"DNF")</f>
        <v>1.0421296296296296E-3</v>
      </c>
    </row>
    <row r="41" spans="1:12" ht="60" customHeight="1" x14ac:dyDescent="0.25">
      <c r="A41" s="226" t="s">
        <v>24</v>
      </c>
      <c r="B41" s="227"/>
      <c r="C41" s="227"/>
      <c r="D41" s="227"/>
      <c r="E41" s="227"/>
      <c r="F41" s="227"/>
      <c r="G41" s="227"/>
      <c r="H41" s="227"/>
      <c r="I41" s="228"/>
      <c r="J41" s="76"/>
    </row>
    <row r="42" spans="1:12" ht="60" customHeight="1" x14ac:dyDescent="0.25">
      <c r="A42" s="229"/>
      <c r="B42" s="230"/>
      <c r="C42" s="230"/>
      <c r="D42" s="230"/>
      <c r="E42" s="230"/>
      <c r="F42" s="230"/>
      <c r="G42" s="230"/>
      <c r="H42" s="230"/>
      <c r="I42" s="231"/>
      <c r="J42" s="76"/>
    </row>
    <row r="43" spans="1:12" ht="60" customHeight="1" x14ac:dyDescent="0.25">
      <c r="A43" s="220" t="s">
        <v>36</v>
      </c>
      <c r="B43" s="221"/>
      <c r="C43" s="221"/>
      <c r="D43" s="221"/>
      <c r="E43" s="221"/>
      <c r="F43" s="221"/>
      <c r="G43" s="221"/>
      <c r="H43" s="221"/>
      <c r="I43" s="222"/>
      <c r="J43" s="76"/>
    </row>
    <row r="44" spans="1:12" ht="60" customHeight="1" x14ac:dyDescent="0.25">
      <c r="A44" s="223"/>
      <c r="B44" s="224"/>
      <c r="C44" s="224"/>
      <c r="D44" s="224"/>
      <c r="E44" s="224"/>
      <c r="F44" s="224"/>
      <c r="G44" s="224"/>
      <c r="H44" s="224"/>
      <c r="I44" s="225"/>
      <c r="J44" s="76"/>
    </row>
    <row r="45" spans="1:12" ht="60" customHeight="1" x14ac:dyDescent="0.25">
      <c r="A45" s="70" t="s">
        <v>31</v>
      </c>
      <c r="B45" s="61" t="s">
        <v>12</v>
      </c>
      <c r="C45" s="61" t="s">
        <v>32</v>
      </c>
      <c r="D45" s="61" t="s">
        <v>33</v>
      </c>
      <c r="E45" s="54" t="s">
        <v>86</v>
      </c>
      <c r="F45" s="61" t="s">
        <v>23</v>
      </c>
      <c r="G45" s="61" t="s">
        <v>34</v>
      </c>
      <c r="H45" s="61" t="s">
        <v>35</v>
      </c>
      <c r="I45" s="63" t="s">
        <v>37</v>
      </c>
      <c r="J45" s="77" t="s">
        <v>30</v>
      </c>
    </row>
    <row r="46" spans="1:12" ht="60" customHeight="1" x14ac:dyDescent="0.25">
      <c r="A46" s="55">
        <v>21</v>
      </c>
      <c r="B46" s="57">
        <f>Startovky!B24</f>
        <v>0.50347222222222188</v>
      </c>
      <c r="C46" s="58" t="str">
        <f>Startovky!C24</f>
        <v>Brousil Michal</v>
      </c>
      <c r="D46" s="58" t="str">
        <f>Startovky!D24</f>
        <v>ÚO Písek</v>
      </c>
      <c r="E46" s="59">
        <f>Startovky!E24</f>
        <v>1989</v>
      </c>
      <c r="F46" s="59" t="str">
        <f>Startovky!F24</f>
        <v>A</v>
      </c>
      <c r="G46" s="124">
        <v>1.3464120370370368E-3</v>
      </c>
      <c r="H46" s="124">
        <v>1.3474537037037038E-3</v>
      </c>
      <c r="I46" s="192"/>
      <c r="J46" s="75">
        <f>IF((((G46+H46)/2)+I46)&lt;=přihlášky!$F$9,(((G46+H46)/2)+I46),"DNF")</f>
        <v>1.3469328703703703E-3</v>
      </c>
    </row>
    <row r="47" spans="1:12" ht="60" customHeight="1" x14ac:dyDescent="0.25">
      <c r="A47" s="55">
        <v>22</v>
      </c>
      <c r="B47" s="57">
        <f>Startovky!B25</f>
        <v>0.50833333333333297</v>
      </c>
      <c r="C47" s="58" t="str">
        <f>Startovky!C25</f>
        <v>David Hájek</v>
      </c>
      <c r="D47" s="58" t="str">
        <f>Startovky!D25</f>
        <v>ÚO České Budějovice</v>
      </c>
      <c r="E47" s="59">
        <f>Startovky!E25</f>
        <v>1992</v>
      </c>
      <c r="F47" s="59" t="str">
        <f>Startovky!F25</f>
        <v>A</v>
      </c>
      <c r="G47" s="124">
        <v>1.7802083333333333E-3</v>
      </c>
      <c r="H47" s="124">
        <v>1.7839120370370372E-3</v>
      </c>
      <c r="I47" s="192"/>
      <c r="J47" s="75">
        <f>IF((((G47+H47)/2)+I47)&lt;=přihlášky!$F$9,(((G47+H47)/2)+I47),"DNF")</f>
        <v>1.7820601851851851E-3</v>
      </c>
    </row>
    <row r="48" spans="1:12" ht="60" customHeight="1" x14ac:dyDescent="0.25">
      <c r="A48" s="55">
        <v>23</v>
      </c>
      <c r="B48" s="57">
        <f>Startovky!B26</f>
        <v>0.51319444444444406</v>
      </c>
      <c r="C48" s="58" t="str">
        <f>Startovky!C26</f>
        <v>Jan Nožička</v>
      </c>
      <c r="D48" s="58" t="str">
        <f>Startovky!D26</f>
        <v>ÚO Prachatice</v>
      </c>
      <c r="E48" s="59">
        <f>Startovky!E26</f>
        <v>1985</v>
      </c>
      <c r="F48" s="59" t="str">
        <f>Startovky!F26</f>
        <v>A</v>
      </c>
      <c r="G48" s="124">
        <v>1.5774305555555557E-3</v>
      </c>
      <c r="H48" s="124">
        <v>1.5806712962962962E-3</v>
      </c>
      <c r="I48" s="192"/>
      <c r="J48" s="75">
        <f>IF((((G48+H48)/2)+I48)&lt;=přihlášky!$F$9,(((G48+H48)/2)+I48),"DNF")</f>
        <v>1.579050925925926E-3</v>
      </c>
    </row>
    <row r="49" spans="1:10" ht="60" customHeight="1" x14ac:dyDescent="0.25">
      <c r="A49" s="55">
        <v>24</v>
      </c>
      <c r="B49" s="57">
        <f>Startovky!B27</f>
        <v>0.51805555555555516</v>
      </c>
      <c r="C49" s="58" t="str">
        <f>Startovky!C27</f>
        <v>Jiří Bartuška</v>
      </c>
      <c r="D49" s="58" t="str">
        <f>Startovky!D27</f>
        <v>ÚO Český Krumlov</v>
      </c>
      <c r="E49" s="59">
        <f>Startovky!E27</f>
        <v>1987</v>
      </c>
      <c r="F49" s="59" t="str">
        <f>Startovky!F27</f>
        <v>A</v>
      </c>
      <c r="G49" s="124">
        <v>1.4521990740740739E-3</v>
      </c>
      <c r="H49" s="124">
        <v>1.4520833333333337E-3</v>
      </c>
      <c r="I49" s="192"/>
      <c r="J49" s="75">
        <f>IF((((G49+H49)/2)+I49)&lt;=přihlášky!$F$9,(((G49+H49)/2)+I49),"DNF")</f>
        <v>1.4521412037037038E-3</v>
      </c>
    </row>
    <row r="50" spans="1:10" ht="60" customHeight="1" thickBot="1" x14ac:dyDescent="0.3">
      <c r="A50" s="56">
        <v>25</v>
      </c>
      <c r="B50" s="65">
        <f>Startovky!B28</f>
        <v>0.52291666666666625</v>
      </c>
      <c r="C50" s="66" t="str">
        <f>Startovky!C28</f>
        <v>Lukáš Houdek</v>
      </c>
      <c r="D50" s="66" t="str">
        <f>Startovky!D28</f>
        <v>ÚO Tábor</v>
      </c>
      <c r="E50" s="67">
        <f>Startovky!E28</f>
        <v>1982</v>
      </c>
      <c r="F50" s="67" t="str">
        <f>Startovky!F28</f>
        <v>A</v>
      </c>
      <c r="G50" s="125">
        <v>1.086574074074074E-3</v>
      </c>
      <c r="H50" s="125">
        <v>1.0894675925925926E-3</v>
      </c>
      <c r="I50" s="193"/>
      <c r="J50" s="75">
        <f>IF((((G50+H50)/2)+I50)&lt;=přihlášky!$F$9,(((G50+H50)/2)+I50),"DNF")</f>
        <v>1.0880208333333332E-3</v>
      </c>
    </row>
    <row r="51" spans="1:10" ht="60" customHeight="1" x14ac:dyDescent="0.25">
      <c r="A51" s="226" t="s">
        <v>24</v>
      </c>
      <c r="B51" s="227"/>
      <c r="C51" s="227"/>
      <c r="D51" s="227"/>
      <c r="E51" s="227"/>
      <c r="F51" s="227"/>
      <c r="G51" s="227"/>
      <c r="H51" s="227"/>
      <c r="I51" s="228"/>
      <c r="J51" s="76"/>
    </row>
    <row r="52" spans="1:10" ht="60" customHeight="1" x14ac:dyDescent="0.25">
      <c r="A52" s="229"/>
      <c r="B52" s="230"/>
      <c r="C52" s="230"/>
      <c r="D52" s="230"/>
      <c r="E52" s="230"/>
      <c r="F52" s="230"/>
      <c r="G52" s="230"/>
      <c r="H52" s="230"/>
      <c r="I52" s="231"/>
      <c r="J52" s="76"/>
    </row>
    <row r="53" spans="1:10" ht="60" customHeight="1" x14ac:dyDescent="0.25">
      <c r="A53" s="220" t="s">
        <v>36</v>
      </c>
      <c r="B53" s="221"/>
      <c r="C53" s="221"/>
      <c r="D53" s="221"/>
      <c r="E53" s="221"/>
      <c r="F53" s="221"/>
      <c r="G53" s="221"/>
      <c r="H53" s="221"/>
      <c r="I53" s="222"/>
      <c r="J53" s="76"/>
    </row>
    <row r="54" spans="1:10" ht="60" customHeight="1" x14ac:dyDescent="0.25">
      <c r="A54" s="223"/>
      <c r="B54" s="224"/>
      <c r="C54" s="224"/>
      <c r="D54" s="224"/>
      <c r="E54" s="224"/>
      <c r="F54" s="224"/>
      <c r="G54" s="224"/>
      <c r="H54" s="224"/>
      <c r="I54" s="225"/>
      <c r="J54" s="76"/>
    </row>
    <row r="55" spans="1:10" ht="60" customHeight="1" x14ac:dyDescent="0.25">
      <c r="A55" s="70" t="s">
        <v>31</v>
      </c>
      <c r="B55" s="61" t="s">
        <v>12</v>
      </c>
      <c r="C55" s="61" t="s">
        <v>32</v>
      </c>
      <c r="D55" s="61" t="s">
        <v>33</v>
      </c>
      <c r="E55" s="54" t="s">
        <v>86</v>
      </c>
      <c r="F55" s="61" t="s">
        <v>23</v>
      </c>
      <c r="G55" s="61" t="s">
        <v>34</v>
      </c>
      <c r="H55" s="61" t="s">
        <v>35</v>
      </c>
      <c r="I55" s="63" t="s">
        <v>37</v>
      </c>
      <c r="J55" s="77" t="s">
        <v>30</v>
      </c>
    </row>
    <row r="56" spans="1:10" ht="60" customHeight="1" x14ac:dyDescent="0.25">
      <c r="A56" s="55">
        <v>26</v>
      </c>
      <c r="B56" s="57">
        <f>Startovky!B29</f>
        <v>0.52777777777777735</v>
      </c>
      <c r="C56" s="58" t="str">
        <f>Startovky!C29</f>
        <v>Ivan Pěnča</v>
      </c>
      <c r="D56" s="58" t="str">
        <f>Startovky!D29</f>
        <v>ÚO Strakonice</v>
      </c>
      <c r="E56" s="59">
        <f>Startovky!E29</f>
        <v>1990</v>
      </c>
      <c r="F56" s="59" t="str">
        <f>Startovky!F29</f>
        <v>A</v>
      </c>
      <c r="G56" s="124">
        <v>1.3428240740740742E-3</v>
      </c>
      <c r="H56" s="124">
        <v>1.3439814814814816E-3</v>
      </c>
      <c r="I56" s="192"/>
      <c r="J56" s="75">
        <f>IF((((G56+H56)/2)+I56)&lt;=přihlášky!$F$9,(((G56+H56)/2)+I56),"DNF")</f>
        <v>1.343402777777778E-3</v>
      </c>
    </row>
    <row r="57" spans="1:10" ht="60" customHeight="1" x14ac:dyDescent="0.25">
      <c r="A57" s="55">
        <v>27</v>
      </c>
      <c r="B57" s="57">
        <f>Startovky!B30</f>
        <v>0.53263888888888844</v>
      </c>
      <c r="C57" s="58" t="str">
        <f>Startovky!C30</f>
        <v>Stanislav Šmíd</v>
      </c>
      <c r="D57" s="58" t="str">
        <f>Startovky!D30</f>
        <v>ÚO Jindřichův Hradec</v>
      </c>
      <c r="E57" s="59">
        <f>Startovky!E30</f>
        <v>1986</v>
      </c>
      <c r="F57" s="59" t="str">
        <f>Startovky!F30</f>
        <v>A</v>
      </c>
      <c r="G57" s="124">
        <v>1.2667824074074074E-3</v>
      </c>
      <c r="H57" s="124">
        <v>1.270138888888889E-3</v>
      </c>
      <c r="I57" s="192"/>
      <c r="J57" s="75">
        <f>IF((((G57+H57)/2)+I57)&lt;=přihlášky!$F$9,(((G57+H57)/2)+I57),"DNF")</f>
        <v>1.2684606481481483E-3</v>
      </c>
    </row>
    <row r="58" spans="1:10" ht="60" customHeight="1" x14ac:dyDescent="0.25">
      <c r="A58" s="55">
        <v>28</v>
      </c>
      <c r="B58" s="57">
        <f>Startovky!B31</f>
        <v>0.53749999999999953</v>
      </c>
      <c r="C58" s="58" t="str">
        <f>Startovky!C31</f>
        <v>Novotný Tomáš</v>
      </c>
      <c r="D58" s="58" t="str">
        <f>Startovky!D31</f>
        <v>ÚO Písek</v>
      </c>
      <c r="E58" s="59">
        <f>Startovky!E31</f>
        <v>1985</v>
      </c>
      <c r="F58" s="59" t="str">
        <f>Startovky!F31</f>
        <v>A</v>
      </c>
      <c r="G58" s="124">
        <v>1.3545138888888888E-3</v>
      </c>
      <c r="H58" s="124">
        <v>1.3565972222222224E-3</v>
      </c>
      <c r="I58" s="192"/>
      <c r="J58" s="75">
        <f>IF((((G58+H58)/2)+I58)&lt;=přihlášky!$F$9,(((G58+H58)/2)+I58),"DNF")</f>
        <v>1.3555555555555556E-3</v>
      </c>
    </row>
    <row r="59" spans="1:10" ht="60" customHeight="1" x14ac:dyDescent="0.25">
      <c r="A59" s="55">
        <v>29</v>
      </c>
      <c r="B59" s="57">
        <f>Startovky!B32</f>
        <v>0.54236111111111063</v>
      </c>
      <c r="C59" s="58" t="str">
        <f>Startovky!C32</f>
        <v>Jakub Kostohryz</v>
      </c>
      <c r="D59" s="58" t="str">
        <f>Startovky!D32</f>
        <v>ÚO České Budějovice</v>
      </c>
      <c r="E59" s="59">
        <f>Startovky!E32</f>
        <v>1984</v>
      </c>
      <c r="F59" s="59" t="str">
        <f>Startovky!F32</f>
        <v>A</v>
      </c>
      <c r="G59" s="124">
        <v>1.5862268518518519E-3</v>
      </c>
      <c r="H59" s="124">
        <v>1.5902777777777779E-3</v>
      </c>
      <c r="I59" s="192"/>
      <c r="J59" s="75">
        <f>IF((((G59+H59)/2)+I59)&lt;=přihlášky!$F$9,(((G59+H59)/2)+I59),"DNF")</f>
        <v>1.5882523148148149E-3</v>
      </c>
    </row>
    <row r="60" spans="1:10" ht="60" customHeight="1" thickBot="1" x14ac:dyDescent="0.3">
      <c r="A60" s="56">
        <v>30</v>
      </c>
      <c r="B60" s="65">
        <f>Startovky!B33</f>
        <v>0.54722222222222172</v>
      </c>
      <c r="C60" s="66" t="str">
        <f>Startovky!C33</f>
        <v>Martin Cais</v>
      </c>
      <c r="D60" s="66" t="str">
        <f>Startovky!D33</f>
        <v>ÚO Prachatice</v>
      </c>
      <c r="E60" s="67">
        <f>Startovky!E33</f>
        <v>1987</v>
      </c>
      <c r="F60" s="67" t="str">
        <f>Startovky!F33</f>
        <v>A</v>
      </c>
      <c r="G60" s="125">
        <v>1.3559027777777779E-3</v>
      </c>
      <c r="H60" s="125">
        <v>1.3597222222222222E-3</v>
      </c>
      <c r="I60" s="193"/>
      <c r="J60" s="75">
        <f>IF((((G60+H60)/2)+I60)&lt;=přihlášky!$F$9,(((G60+H60)/2)+I60),"DNF")</f>
        <v>1.3578125000000001E-3</v>
      </c>
    </row>
    <row r="61" spans="1:10" ht="60" customHeight="1" x14ac:dyDescent="0.25">
      <c r="A61" s="226" t="s">
        <v>24</v>
      </c>
      <c r="B61" s="227"/>
      <c r="C61" s="227"/>
      <c r="D61" s="227"/>
      <c r="E61" s="227"/>
      <c r="F61" s="227"/>
      <c r="G61" s="227"/>
      <c r="H61" s="227"/>
      <c r="I61" s="228"/>
      <c r="J61" s="76"/>
    </row>
    <row r="62" spans="1:10" ht="60" customHeight="1" x14ac:dyDescent="0.25">
      <c r="A62" s="229"/>
      <c r="B62" s="230"/>
      <c r="C62" s="230"/>
      <c r="D62" s="230"/>
      <c r="E62" s="230"/>
      <c r="F62" s="230"/>
      <c r="G62" s="230"/>
      <c r="H62" s="230"/>
      <c r="I62" s="231"/>
      <c r="J62" s="76"/>
    </row>
    <row r="63" spans="1:10" ht="60" customHeight="1" x14ac:dyDescent="0.25">
      <c r="A63" s="220" t="s">
        <v>36</v>
      </c>
      <c r="B63" s="221"/>
      <c r="C63" s="221"/>
      <c r="D63" s="221"/>
      <c r="E63" s="221"/>
      <c r="F63" s="221"/>
      <c r="G63" s="221"/>
      <c r="H63" s="221"/>
      <c r="I63" s="222"/>
      <c r="J63" s="76"/>
    </row>
    <row r="64" spans="1:10" ht="60" customHeight="1" x14ac:dyDescent="0.25">
      <c r="A64" s="223"/>
      <c r="B64" s="224"/>
      <c r="C64" s="224"/>
      <c r="D64" s="224"/>
      <c r="E64" s="224"/>
      <c r="F64" s="224"/>
      <c r="G64" s="224"/>
      <c r="H64" s="224"/>
      <c r="I64" s="225"/>
      <c r="J64" s="76"/>
    </row>
    <row r="65" spans="1:10" ht="60" customHeight="1" x14ac:dyDescent="0.25">
      <c r="A65" s="70" t="s">
        <v>31</v>
      </c>
      <c r="B65" s="61" t="s">
        <v>12</v>
      </c>
      <c r="C65" s="61" t="s">
        <v>32</v>
      </c>
      <c r="D65" s="61" t="s">
        <v>33</v>
      </c>
      <c r="E65" s="54" t="s">
        <v>86</v>
      </c>
      <c r="F65" s="61" t="s">
        <v>23</v>
      </c>
      <c r="G65" s="61" t="s">
        <v>34</v>
      </c>
      <c r="H65" s="61" t="s">
        <v>35</v>
      </c>
      <c r="I65" s="63" t="s">
        <v>37</v>
      </c>
      <c r="J65" s="77" t="s">
        <v>30</v>
      </c>
    </row>
    <row r="66" spans="1:10" ht="60" customHeight="1" x14ac:dyDescent="0.25">
      <c r="A66" s="55">
        <v>31</v>
      </c>
      <c r="B66" s="57">
        <f>Startovky!B34</f>
        <v>0.55208333333333282</v>
      </c>
      <c r="C66" s="58" t="str">
        <f>Startovky!C34</f>
        <v>Radek Moučka</v>
      </c>
      <c r="D66" s="58" t="str">
        <f>Startovky!D34</f>
        <v>ÚO Český Krumlov</v>
      </c>
      <c r="E66" s="59">
        <f>Startovky!E34</f>
        <v>1979</v>
      </c>
      <c r="F66" s="59" t="str">
        <f>Startovky!F34</f>
        <v>B</v>
      </c>
      <c r="G66" s="124">
        <v>1.3615740740740741E-3</v>
      </c>
      <c r="H66" s="124">
        <v>1.3622685185185185E-3</v>
      </c>
      <c r="I66" s="192"/>
      <c r="J66" s="75">
        <f>IF((((G66+H66)/2)+I66)&lt;=přihlášky!$F$9,(((G66+H66)/2)+I66),"DNF")</f>
        <v>1.3619212962962964E-3</v>
      </c>
    </row>
    <row r="67" spans="1:10" ht="60" customHeight="1" x14ac:dyDescent="0.25">
      <c r="A67" s="55">
        <v>32</v>
      </c>
      <c r="B67" s="57">
        <f>Startovky!B35</f>
        <v>0.55694444444444391</v>
      </c>
      <c r="C67" s="58" t="str">
        <f>Startovky!C35</f>
        <v>NESTARTUJE</v>
      </c>
      <c r="D67" s="58" t="str">
        <f>Startovky!D35</f>
        <v>ÚO Tábor</v>
      </c>
      <c r="E67" s="59">
        <f>Startovky!E35</f>
        <v>0</v>
      </c>
      <c r="F67" s="59">
        <f>Startovky!F35</f>
        <v>0</v>
      </c>
      <c r="G67" s="124" t="s">
        <v>100</v>
      </c>
      <c r="H67" s="124" t="s">
        <v>100</v>
      </c>
      <c r="I67" s="192"/>
      <c r="J67" s="75" t="s">
        <v>100</v>
      </c>
    </row>
    <row r="68" spans="1:10" ht="60" customHeight="1" x14ac:dyDescent="0.25">
      <c r="A68" s="55">
        <v>33</v>
      </c>
      <c r="B68" s="57">
        <f>Startovky!B36</f>
        <v>0.561805555555555</v>
      </c>
      <c r="C68" s="58" t="str">
        <f>Startovky!C36</f>
        <v>Adam Drančák</v>
      </c>
      <c r="D68" s="58" t="str">
        <f>Startovky!D36</f>
        <v>ÚO Strakonice</v>
      </c>
      <c r="E68" s="59">
        <f>Startovky!E36</f>
        <v>1976</v>
      </c>
      <c r="F68" s="59" t="str">
        <f>Startovky!F36</f>
        <v>B</v>
      </c>
      <c r="G68" s="124">
        <v>1.4967592592592593E-3</v>
      </c>
      <c r="H68" s="124">
        <v>1.5011574074074074E-3</v>
      </c>
      <c r="I68" s="192"/>
      <c r="J68" s="75">
        <f>IF((((G68+H68)/2)+I68)&lt;=přihlášky!$F$9,(((G68+H68)/2)+I68),"DNF")</f>
        <v>1.4989583333333335E-3</v>
      </c>
    </row>
    <row r="69" spans="1:10" ht="60" customHeight="1" x14ac:dyDescent="0.25">
      <c r="A69" s="55">
        <v>34</v>
      </c>
      <c r="B69" s="57">
        <f>Startovky!B37</f>
        <v>0.5666666666666661</v>
      </c>
      <c r="C69" s="58" t="str">
        <f>Startovky!C37</f>
        <v>Radek Klein</v>
      </c>
      <c r="D69" s="58" t="str">
        <f>Startovky!D37</f>
        <v>ÚO Jindřichův Hradec</v>
      </c>
      <c r="E69" s="59">
        <f>Startovky!E37</f>
        <v>1990</v>
      </c>
      <c r="F69" s="59" t="str">
        <f>Startovky!F37</f>
        <v>A</v>
      </c>
      <c r="G69" s="124">
        <v>1.2694444444444444E-3</v>
      </c>
      <c r="H69" s="124">
        <v>1.2716435185185185E-3</v>
      </c>
      <c r="I69" s="192"/>
      <c r="J69" s="75">
        <f>IF((((G69+H69)/2)+I69)&lt;=přihlášky!$F$9,(((G69+H69)/2)+I69),"DNF")</f>
        <v>1.2705439814814814E-3</v>
      </c>
    </row>
    <row r="70" spans="1:10" ht="60" customHeight="1" thickBot="1" x14ac:dyDescent="0.3">
      <c r="A70" s="56">
        <v>35</v>
      </c>
      <c r="B70" s="65">
        <f>Startovky!B38</f>
        <v>0.57152777777777719</v>
      </c>
      <c r="C70" s="66" t="str">
        <f>Startovky!C38</f>
        <v>NESTARTUJE</v>
      </c>
      <c r="D70" s="66" t="str">
        <f>Startovky!D38</f>
        <v>ÚO Písek</v>
      </c>
      <c r="E70" s="67">
        <f>Startovky!E38</f>
        <v>0</v>
      </c>
      <c r="F70" s="67">
        <f>Startovky!F38</f>
        <v>0</v>
      </c>
      <c r="G70" s="125" t="s">
        <v>100</v>
      </c>
      <c r="H70" s="125" t="s">
        <v>100</v>
      </c>
      <c r="I70" s="193"/>
      <c r="J70" s="78" t="s">
        <v>100</v>
      </c>
    </row>
  </sheetData>
  <mergeCells count="14">
    <mergeCell ref="A63:I64"/>
    <mergeCell ref="A1:I2"/>
    <mergeCell ref="A3:I4"/>
    <mergeCell ref="A11:I12"/>
    <mergeCell ref="A13:I14"/>
    <mergeCell ref="A21:I22"/>
    <mergeCell ref="A23:I24"/>
    <mergeCell ref="A31:I32"/>
    <mergeCell ref="A33:I34"/>
    <mergeCell ref="A41:I42"/>
    <mergeCell ref="A43:I44"/>
    <mergeCell ref="A51:I52"/>
    <mergeCell ref="A53:I54"/>
    <mergeCell ref="A61:I62"/>
  </mergeCells>
  <pageMargins left="0.70866141732283472" right="0.70866141732283472" top="0.78740157480314965" bottom="0.78740157480314965" header="0.31496062992125984" footer="0.31496062992125984"/>
  <pageSetup paperSize="9" scale="81" fitToHeight="7" orientation="landscape" horizontalDpi="300" verticalDpi="300" r:id="rId1"/>
  <rowBreaks count="7" manualBreakCount="7">
    <brk id="10" max="8" man="1"/>
    <brk id="20" max="8" man="1"/>
    <brk id="30" max="8" man="1"/>
    <brk id="40" max="8" man="1"/>
    <brk id="50" max="8" man="1"/>
    <brk id="60" max="8" man="1"/>
    <brk id="70" max="7" man="1"/>
  </rowBreaks>
  <colBreaks count="1" manualBreakCount="1">
    <brk id="9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topLeftCell="A64" zoomScale="80" zoomScaleNormal="100" zoomScaleSheetLayoutView="80" workbookViewId="0">
      <selection activeCell="I69" sqref="I69"/>
    </sheetView>
  </sheetViews>
  <sheetFormatPr defaultRowHeight="15.75" x14ac:dyDescent="0.25"/>
  <cols>
    <col min="1" max="2" width="6.5703125" style="16" customWidth="1"/>
    <col min="3" max="3" width="26.140625" style="16" customWidth="1"/>
    <col min="4" max="4" width="22.5703125" style="16" customWidth="1"/>
    <col min="5" max="5" width="10.5703125" style="16" customWidth="1"/>
    <col min="6" max="6" width="10.28515625" style="16" customWidth="1"/>
    <col min="7" max="8" width="18.42578125" style="16" customWidth="1"/>
    <col min="9" max="9" width="39.42578125" style="16" customWidth="1"/>
    <col min="10" max="10" width="17.28515625" style="16" customWidth="1"/>
    <col min="11" max="16384" width="9.140625" style="16"/>
  </cols>
  <sheetData>
    <row r="1" spans="1:14" ht="60" customHeight="1" x14ac:dyDescent="0.25">
      <c r="A1" s="226" t="s">
        <v>24</v>
      </c>
      <c r="B1" s="227"/>
      <c r="C1" s="227"/>
      <c r="D1" s="227"/>
      <c r="E1" s="227"/>
      <c r="F1" s="227"/>
      <c r="G1" s="227"/>
      <c r="H1" s="227"/>
      <c r="I1" s="228"/>
    </row>
    <row r="2" spans="1:14" ht="60" customHeight="1" x14ac:dyDescent="0.25">
      <c r="A2" s="229"/>
      <c r="B2" s="230"/>
      <c r="C2" s="230"/>
      <c r="D2" s="230"/>
      <c r="E2" s="230"/>
      <c r="F2" s="230"/>
      <c r="G2" s="230"/>
      <c r="H2" s="230"/>
      <c r="I2" s="231"/>
    </row>
    <row r="3" spans="1:14" ht="60" customHeight="1" x14ac:dyDescent="0.25">
      <c r="A3" s="220" t="s">
        <v>40</v>
      </c>
      <c r="B3" s="221"/>
      <c r="C3" s="221"/>
      <c r="D3" s="221"/>
      <c r="E3" s="221"/>
      <c r="F3" s="221"/>
      <c r="G3" s="221"/>
      <c r="H3" s="221"/>
      <c r="I3" s="222"/>
      <c r="N3" s="3"/>
    </row>
    <row r="4" spans="1:14" ht="60" customHeight="1" thickBot="1" x14ac:dyDescent="0.3">
      <c r="A4" s="223"/>
      <c r="B4" s="224"/>
      <c r="C4" s="224"/>
      <c r="D4" s="224"/>
      <c r="E4" s="224"/>
      <c r="F4" s="224"/>
      <c r="G4" s="224"/>
      <c r="H4" s="224"/>
      <c r="I4" s="225"/>
    </row>
    <row r="5" spans="1:14" ht="60" customHeight="1" thickBot="1" x14ac:dyDescent="0.3">
      <c r="A5" s="204" t="s">
        <v>31</v>
      </c>
      <c r="B5" s="196" t="s">
        <v>12</v>
      </c>
      <c r="C5" s="196" t="s">
        <v>32</v>
      </c>
      <c r="D5" s="196" t="s">
        <v>33</v>
      </c>
      <c r="E5" s="196" t="s">
        <v>86</v>
      </c>
      <c r="F5" s="196" t="s">
        <v>23</v>
      </c>
      <c r="G5" s="196" t="s">
        <v>34</v>
      </c>
      <c r="H5" s="196" t="s">
        <v>35</v>
      </c>
      <c r="I5" s="197" t="s">
        <v>37</v>
      </c>
      <c r="J5" s="74" t="s">
        <v>30</v>
      </c>
    </row>
    <row r="6" spans="1:14" ht="60" customHeight="1" x14ac:dyDescent="0.25">
      <c r="A6" s="198">
        <v>1</v>
      </c>
      <c r="B6" s="199">
        <f>přihlášky!$F$4+přihlášky!$F$5</f>
        <v>0.41111111111111109</v>
      </c>
      <c r="C6" s="200" t="str">
        <f>Startovky!C4</f>
        <v>Lukáš Kraus</v>
      </c>
      <c r="D6" s="200" t="str">
        <f>Startovky!D4</f>
        <v>ÚO České Budějovice</v>
      </c>
      <c r="E6" s="201">
        <f>Startovky!E4</f>
        <v>1984</v>
      </c>
      <c r="F6" s="201" t="str">
        <f>Startovky!F4</f>
        <v>A</v>
      </c>
      <c r="G6" s="202">
        <v>1.9672453703703705E-3</v>
      </c>
      <c r="H6" s="202">
        <v>1.9631944444444445E-3</v>
      </c>
      <c r="I6" s="205"/>
      <c r="J6" s="75">
        <f>IF((((G6+H6)/2)+I6)&lt;=přihlášky!$F$9,(((G6+H6)/2)+I6),"DNF")</f>
        <v>1.9652199074074077E-3</v>
      </c>
    </row>
    <row r="7" spans="1:14" ht="60" customHeight="1" x14ac:dyDescent="0.25">
      <c r="A7" s="55">
        <v>2</v>
      </c>
      <c r="B7" s="57">
        <f>B6+přihlášky!$F$5</f>
        <v>0.41597222222222219</v>
      </c>
      <c r="C7" s="58" t="str">
        <f>Startovky!C5</f>
        <v>Milan Zaunmuller ml.</v>
      </c>
      <c r="D7" s="58" t="str">
        <f>Startovky!D5</f>
        <v>ÚO Prachatice</v>
      </c>
      <c r="E7" s="59">
        <f>Startovky!E5</f>
        <v>1987</v>
      </c>
      <c r="F7" s="59" t="str">
        <f>Startovky!F5</f>
        <v>A</v>
      </c>
      <c r="G7" s="60">
        <v>2.1797453703703705E-3</v>
      </c>
      <c r="H7" s="60">
        <v>2.1822916666666666E-3</v>
      </c>
      <c r="I7" s="71"/>
      <c r="J7" s="75">
        <f>IF((((G7+H7)/2)+I7)&lt;=přihlášky!$F$9,(((G7+H7)/2)+I7),"DNF")</f>
        <v>2.1810185185185188E-3</v>
      </c>
    </row>
    <row r="8" spans="1:14" ht="60" customHeight="1" x14ac:dyDescent="0.25">
      <c r="A8" s="55">
        <v>3</v>
      </c>
      <c r="B8" s="57">
        <f>B7+přihlášky!$F$5</f>
        <v>0.42083333333333328</v>
      </c>
      <c r="C8" s="58" t="str">
        <f>Startovky!C6</f>
        <v>Pavel Vejvara</v>
      </c>
      <c r="D8" s="58" t="str">
        <f>Startovky!D6</f>
        <v>ÚO Český Krumlov</v>
      </c>
      <c r="E8" s="59">
        <f>Startovky!E6</f>
        <v>1979</v>
      </c>
      <c r="F8" s="59" t="str">
        <f>Startovky!F6</f>
        <v>B</v>
      </c>
      <c r="G8" s="60">
        <v>1.8657407407407407E-3</v>
      </c>
      <c r="H8" s="60">
        <v>1.8636574074074076E-3</v>
      </c>
      <c r="I8" s="71"/>
      <c r="J8" s="75">
        <f>IF((((G8+H8)/2)+I8)&lt;=přihlášky!$F$9,(((G8+H8)/2)+I8),"DNF")</f>
        <v>1.8646990740740742E-3</v>
      </c>
    </row>
    <row r="9" spans="1:14" ht="60" customHeight="1" x14ac:dyDescent="0.25">
      <c r="A9" s="55">
        <v>4</v>
      </c>
      <c r="B9" s="57">
        <f>B8+přihlášky!$F$5</f>
        <v>0.42569444444444438</v>
      </c>
      <c r="C9" s="58" t="str">
        <f>Startovky!C7</f>
        <v>Petr Benda</v>
      </c>
      <c r="D9" s="58" t="str">
        <f>Startovky!D7</f>
        <v>ÚO Tábor</v>
      </c>
      <c r="E9" s="59">
        <f>Startovky!E7</f>
        <v>1978</v>
      </c>
      <c r="F9" s="59" t="str">
        <f>Startovky!F7</f>
        <v>B</v>
      </c>
      <c r="G9" s="60">
        <v>1.484837962962963E-3</v>
      </c>
      <c r="H9" s="60">
        <v>1.4856481481481483E-3</v>
      </c>
      <c r="I9" s="71"/>
      <c r="J9" s="75">
        <f>IF((((G9+H9)/2)+I9)&lt;=přihlášky!$F$9,(((G9+H9)/2)+I9),"DNF")</f>
        <v>1.4852430555555556E-3</v>
      </c>
    </row>
    <row r="10" spans="1:14" ht="60" customHeight="1" thickBot="1" x14ac:dyDescent="0.3">
      <c r="A10" s="56">
        <v>5</v>
      </c>
      <c r="B10" s="65">
        <f>B9+přihlášky!$F$5</f>
        <v>0.43055555555555547</v>
      </c>
      <c r="C10" s="66" t="str">
        <f>Startovky!C8</f>
        <v>Karel Sokol</v>
      </c>
      <c r="D10" s="66" t="str">
        <f>Startovky!D8</f>
        <v>ÚO Strakonice</v>
      </c>
      <c r="E10" s="67">
        <f>Startovky!E8</f>
        <v>1975</v>
      </c>
      <c r="F10" s="67" t="str">
        <f>Startovky!F8</f>
        <v>B</v>
      </c>
      <c r="G10" s="68">
        <v>1.9074074074074074E-3</v>
      </c>
      <c r="H10" s="68">
        <v>1.9126157407407406E-3</v>
      </c>
      <c r="I10" s="73"/>
      <c r="J10" s="75">
        <f>IF((((G10+H10)/2)+I10)&lt;=přihlášky!$F$9,(((G10+H10)/2)+I10),"DNF")</f>
        <v>1.910011574074074E-3</v>
      </c>
    </row>
    <row r="11" spans="1:14" ht="60" customHeight="1" x14ac:dyDescent="0.25">
      <c r="A11" s="226" t="s">
        <v>24</v>
      </c>
      <c r="B11" s="227"/>
      <c r="C11" s="227"/>
      <c r="D11" s="227"/>
      <c r="E11" s="227"/>
      <c r="F11" s="227"/>
      <c r="G11" s="227"/>
      <c r="H11" s="227"/>
      <c r="I11" s="228"/>
      <c r="J11" s="76"/>
    </row>
    <row r="12" spans="1:14" ht="60" customHeight="1" x14ac:dyDescent="0.25">
      <c r="A12" s="229"/>
      <c r="B12" s="230"/>
      <c r="C12" s="230"/>
      <c r="D12" s="230"/>
      <c r="E12" s="230"/>
      <c r="F12" s="230"/>
      <c r="G12" s="230"/>
      <c r="H12" s="230"/>
      <c r="I12" s="231"/>
      <c r="J12" s="76"/>
    </row>
    <row r="13" spans="1:14" ht="60" customHeight="1" x14ac:dyDescent="0.25">
      <c r="A13" s="220" t="s">
        <v>40</v>
      </c>
      <c r="B13" s="221"/>
      <c r="C13" s="221"/>
      <c r="D13" s="221"/>
      <c r="E13" s="221"/>
      <c r="F13" s="221"/>
      <c r="G13" s="221"/>
      <c r="H13" s="221"/>
      <c r="I13" s="222"/>
      <c r="J13" s="76"/>
    </row>
    <row r="14" spans="1:14" ht="60" customHeight="1" x14ac:dyDescent="0.25">
      <c r="A14" s="223"/>
      <c r="B14" s="224"/>
      <c r="C14" s="224"/>
      <c r="D14" s="224"/>
      <c r="E14" s="224"/>
      <c r="F14" s="224"/>
      <c r="G14" s="224"/>
      <c r="H14" s="224"/>
      <c r="I14" s="225"/>
      <c r="J14" s="76"/>
    </row>
    <row r="15" spans="1:14" ht="60" customHeight="1" thickBot="1" x14ac:dyDescent="0.3">
      <c r="A15" s="194" t="s">
        <v>31</v>
      </c>
      <c r="B15" s="195" t="s">
        <v>12</v>
      </c>
      <c r="C15" s="195" t="s">
        <v>32</v>
      </c>
      <c r="D15" s="195" t="s">
        <v>33</v>
      </c>
      <c r="E15" s="196" t="s">
        <v>86</v>
      </c>
      <c r="F15" s="195" t="s">
        <v>23</v>
      </c>
      <c r="G15" s="195" t="s">
        <v>34</v>
      </c>
      <c r="H15" s="195" t="s">
        <v>35</v>
      </c>
      <c r="I15" s="197" t="s">
        <v>37</v>
      </c>
      <c r="J15" s="77" t="s">
        <v>30</v>
      </c>
    </row>
    <row r="16" spans="1:14" ht="60" customHeight="1" x14ac:dyDescent="0.25">
      <c r="A16" s="198">
        <v>6</v>
      </c>
      <c r="B16" s="199">
        <f>B10+přihlášky!$F$5</f>
        <v>0.43541666666666656</v>
      </c>
      <c r="C16" s="200" t="str">
        <f>Startovky!C9</f>
        <v>Pavel Brůžek</v>
      </c>
      <c r="D16" s="200" t="str">
        <f>Startovky!D9</f>
        <v>ÚO Jindřichův Hradec</v>
      </c>
      <c r="E16" s="201">
        <f>Startovky!E9</f>
        <v>1984</v>
      </c>
      <c r="F16" s="201" t="str">
        <f>Startovky!F9</f>
        <v>A</v>
      </c>
      <c r="G16" s="202">
        <v>1.6723379629629631E-3</v>
      </c>
      <c r="H16" s="202">
        <v>1.6662037037037036E-3</v>
      </c>
      <c r="I16" s="203"/>
      <c r="J16" s="75">
        <f>IF((((G16+H16)/2)+I16)&lt;=přihlášky!$F$9,(((G16+H16)/2)+I16),"DNF")</f>
        <v>1.6692708333333334E-3</v>
      </c>
    </row>
    <row r="17" spans="1:10" ht="60" customHeight="1" x14ac:dyDescent="0.25">
      <c r="A17" s="55">
        <v>7</v>
      </c>
      <c r="B17" s="57">
        <f>B16+přihlášky!$F$5</f>
        <v>0.44027777777777766</v>
      </c>
      <c r="C17" s="58" t="str">
        <f>Startovky!C10</f>
        <v>Vinkelhofer Miroslav</v>
      </c>
      <c r="D17" s="58" t="str">
        <f>Startovky!D10</f>
        <v>ÚO Písek</v>
      </c>
      <c r="E17" s="59">
        <f>Startovky!E10</f>
        <v>1979</v>
      </c>
      <c r="F17" s="59" t="str">
        <f>Startovky!F10</f>
        <v>B</v>
      </c>
      <c r="G17" s="60" t="s">
        <v>100</v>
      </c>
      <c r="H17" s="60" t="s">
        <v>100</v>
      </c>
      <c r="I17" s="64" t="s">
        <v>99</v>
      </c>
      <c r="J17" s="75" t="s">
        <v>100</v>
      </c>
    </row>
    <row r="18" spans="1:10" ht="60" customHeight="1" x14ac:dyDescent="0.25">
      <c r="A18" s="55">
        <v>8</v>
      </c>
      <c r="B18" s="57">
        <f>B17+přihlášky!$F$5</f>
        <v>0.44513888888888875</v>
      </c>
      <c r="C18" s="58" t="str">
        <f>Startovky!C11</f>
        <v>Petr Švepeš</v>
      </c>
      <c r="D18" s="58" t="str">
        <f>Startovky!D11</f>
        <v>ÚO České Budějovice</v>
      </c>
      <c r="E18" s="59">
        <f>Startovky!E11</f>
        <v>1981</v>
      </c>
      <c r="F18" s="59" t="str">
        <f>Startovky!F11</f>
        <v>A</v>
      </c>
      <c r="G18" s="60">
        <v>1.8021990740740741E-3</v>
      </c>
      <c r="H18" s="60">
        <v>1.8030092592592594E-3</v>
      </c>
      <c r="I18" s="64"/>
      <c r="J18" s="75">
        <f>IF((((G18+H18)/2)+I18)&lt;=přihlášky!$F$9,(((G18+H18)/2)+I18),"DNF")</f>
        <v>1.8026041666666668E-3</v>
      </c>
    </row>
    <row r="19" spans="1:10" ht="60" customHeight="1" x14ac:dyDescent="0.25">
      <c r="A19" s="55">
        <v>9</v>
      </c>
      <c r="B19" s="57">
        <f>B18+přihlášky!$F$5</f>
        <v>0.44999999999999984</v>
      </c>
      <c r="C19" s="58" t="str">
        <f>Startovky!C12</f>
        <v>Petr Pecka</v>
      </c>
      <c r="D19" s="58" t="str">
        <f>Startovky!D12</f>
        <v>ÚO Prachatice</v>
      </c>
      <c r="E19" s="59">
        <f>Startovky!E12</f>
        <v>1971</v>
      </c>
      <c r="F19" s="59" t="str">
        <f>Startovky!F12</f>
        <v>B</v>
      </c>
      <c r="G19" s="60">
        <v>1.7306712962962963E-3</v>
      </c>
      <c r="H19" s="60">
        <v>1.7292824074074075E-3</v>
      </c>
      <c r="I19" s="64"/>
      <c r="J19" s="75">
        <f>IF((((G19+H19)/2)+I19)&lt;=přihlášky!$F$9,(((G19+H19)/2)+I19),"DNF")</f>
        <v>1.7299768518518519E-3</v>
      </c>
    </row>
    <row r="20" spans="1:10" ht="60" customHeight="1" thickBot="1" x14ac:dyDescent="0.3">
      <c r="A20" s="56">
        <v>10</v>
      </c>
      <c r="B20" s="65">
        <f>B19+přihlášky!$F$5</f>
        <v>0.45486111111111094</v>
      </c>
      <c r="C20" s="66" t="str">
        <f>Startovky!C13</f>
        <v>Aleš Preněk</v>
      </c>
      <c r="D20" s="66" t="str">
        <f>Startovky!D13</f>
        <v>ÚO Český Krumlov</v>
      </c>
      <c r="E20" s="67">
        <f>Startovky!E13</f>
        <v>1983</v>
      </c>
      <c r="F20" s="67" t="str">
        <f>Startovky!F13</f>
        <v>A</v>
      </c>
      <c r="G20" s="68">
        <v>2.0726851851851852E-3</v>
      </c>
      <c r="H20" s="68">
        <v>2.0681712962962963E-3</v>
      </c>
      <c r="I20" s="69"/>
      <c r="J20" s="75">
        <f>IF((((G20+H20)/2)+I20)&lt;=přihlášky!$F$9,(((G20+H20)/2)+I20),"DNF")</f>
        <v>2.0704282407407407E-3</v>
      </c>
    </row>
    <row r="21" spans="1:10" ht="60" customHeight="1" x14ac:dyDescent="0.25">
      <c r="A21" s="226" t="s">
        <v>24</v>
      </c>
      <c r="B21" s="227"/>
      <c r="C21" s="227"/>
      <c r="D21" s="227"/>
      <c r="E21" s="227"/>
      <c r="F21" s="227"/>
      <c r="G21" s="227"/>
      <c r="H21" s="227"/>
      <c r="I21" s="228"/>
      <c r="J21" s="76"/>
    </row>
    <row r="22" spans="1:10" ht="60" customHeight="1" x14ac:dyDescent="0.25">
      <c r="A22" s="229"/>
      <c r="B22" s="230"/>
      <c r="C22" s="230"/>
      <c r="D22" s="230"/>
      <c r="E22" s="230"/>
      <c r="F22" s="230"/>
      <c r="G22" s="230"/>
      <c r="H22" s="230"/>
      <c r="I22" s="231"/>
      <c r="J22" s="76"/>
    </row>
    <row r="23" spans="1:10" ht="60" customHeight="1" x14ac:dyDescent="0.25">
      <c r="A23" s="220" t="s">
        <v>40</v>
      </c>
      <c r="B23" s="221"/>
      <c r="C23" s="221"/>
      <c r="D23" s="221"/>
      <c r="E23" s="221"/>
      <c r="F23" s="221"/>
      <c r="G23" s="221"/>
      <c r="H23" s="221"/>
      <c r="I23" s="222"/>
      <c r="J23" s="76"/>
    </row>
    <row r="24" spans="1:10" ht="60" customHeight="1" x14ac:dyDescent="0.25">
      <c r="A24" s="223"/>
      <c r="B24" s="224"/>
      <c r="C24" s="224"/>
      <c r="D24" s="224"/>
      <c r="E24" s="224"/>
      <c r="F24" s="224"/>
      <c r="G24" s="224"/>
      <c r="H24" s="224"/>
      <c r="I24" s="225"/>
      <c r="J24" s="76"/>
    </row>
    <row r="25" spans="1:10" ht="60" customHeight="1" thickBot="1" x14ac:dyDescent="0.3">
      <c r="A25" s="194" t="s">
        <v>31</v>
      </c>
      <c r="B25" s="195" t="s">
        <v>12</v>
      </c>
      <c r="C25" s="195" t="s">
        <v>32</v>
      </c>
      <c r="D25" s="195" t="s">
        <v>33</v>
      </c>
      <c r="E25" s="196" t="s">
        <v>86</v>
      </c>
      <c r="F25" s="195" t="s">
        <v>23</v>
      </c>
      <c r="G25" s="195" t="s">
        <v>34</v>
      </c>
      <c r="H25" s="195" t="s">
        <v>35</v>
      </c>
      <c r="I25" s="197" t="s">
        <v>37</v>
      </c>
      <c r="J25" s="77" t="s">
        <v>30</v>
      </c>
    </row>
    <row r="26" spans="1:10" ht="60" customHeight="1" x14ac:dyDescent="0.25">
      <c r="A26" s="198">
        <v>11</v>
      </c>
      <c r="B26" s="199">
        <f>B20+přihlášky!$F$5</f>
        <v>0.45972222222222203</v>
      </c>
      <c r="C26" s="200" t="str">
        <f>Startovky!C14</f>
        <v>Jiří Dvořák</v>
      </c>
      <c r="D26" s="200" t="str">
        <f>Startovky!D14</f>
        <v>ÚO Tábor</v>
      </c>
      <c r="E26" s="201">
        <f>Startovky!E14</f>
        <v>1975</v>
      </c>
      <c r="F26" s="201" t="str">
        <f>Startovky!F14</f>
        <v>B</v>
      </c>
      <c r="G26" s="202">
        <v>1.329050925925926E-3</v>
      </c>
      <c r="H26" s="202">
        <v>1.3284722222222222E-3</v>
      </c>
      <c r="I26" s="203"/>
      <c r="J26" s="75">
        <f>IF((((G26+H26)/2)+I26)&lt;=přihlášky!$F$9,(((G26+H26)/2)+I26),"DNF")</f>
        <v>1.3287615740740742E-3</v>
      </c>
    </row>
    <row r="27" spans="1:10" ht="60" customHeight="1" x14ac:dyDescent="0.25">
      <c r="A27" s="55">
        <v>12</v>
      </c>
      <c r="B27" s="57">
        <f>B26+přihlášky!$F$5</f>
        <v>0.46458333333333313</v>
      </c>
      <c r="C27" s="58" t="str">
        <f>Startovky!C15</f>
        <v>Vratislav Zelenka</v>
      </c>
      <c r="D27" s="58" t="str">
        <f>Startovky!D15</f>
        <v>ÚO Strakonice</v>
      </c>
      <c r="E27" s="59">
        <f>Startovky!E15</f>
        <v>1982</v>
      </c>
      <c r="F27" s="59" t="str">
        <f>Startovky!F15</f>
        <v>A</v>
      </c>
      <c r="G27" s="60">
        <v>2.1490740740740736E-3</v>
      </c>
      <c r="H27" s="60">
        <v>2.1487268518518518E-3</v>
      </c>
      <c r="I27" s="64"/>
      <c r="J27" s="75">
        <f>IF((((G27+H27)/2)+I27)&lt;=přihlášky!$F$9,(((G27+H27)/2)+I27),"DNF")</f>
        <v>2.1489004629629627E-3</v>
      </c>
    </row>
    <row r="28" spans="1:10" ht="60" customHeight="1" x14ac:dyDescent="0.25">
      <c r="A28" s="55">
        <v>13</v>
      </c>
      <c r="B28" s="57">
        <f>B27+přihlášky!$F$5</f>
        <v>0.46944444444444422</v>
      </c>
      <c r="C28" s="58" t="str">
        <f>Startovky!C16</f>
        <v>Jaroslav Poukar</v>
      </c>
      <c r="D28" s="58" t="str">
        <f>Startovky!D16</f>
        <v>ÚO Jindřichův Hradec</v>
      </c>
      <c r="E28" s="59">
        <f>Startovky!E16</f>
        <v>1988</v>
      </c>
      <c r="F28" s="59" t="str">
        <f>Startovky!F16</f>
        <v>A</v>
      </c>
      <c r="G28" s="60">
        <v>1.2841435185185184E-3</v>
      </c>
      <c r="H28" s="60">
        <v>1.2825231481481481E-3</v>
      </c>
      <c r="I28" s="64"/>
      <c r="J28" s="75">
        <f>IF((((G28+H28)/2)+I28)&lt;=přihlášky!$F$9,(((G28+H28)/2)+I28),"DNF")</f>
        <v>1.2833333333333334E-3</v>
      </c>
    </row>
    <row r="29" spans="1:10" ht="60" customHeight="1" x14ac:dyDescent="0.25">
      <c r="A29" s="55">
        <v>14</v>
      </c>
      <c r="B29" s="57">
        <f>B28+přihlášky!$F$5</f>
        <v>0.47430555555555531</v>
      </c>
      <c r="C29" s="58" t="str">
        <f>Startovky!C17</f>
        <v>Kubiš David</v>
      </c>
      <c r="D29" s="58" t="str">
        <f>Startovky!D17</f>
        <v>ÚO Písek</v>
      </c>
      <c r="E29" s="59">
        <f>Startovky!E17</f>
        <v>1979</v>
      </c>
      <c r="F29" s="59" t="str">
        <f>Startovky!F17</f>
        <v>B</v>
      </c>
      <c r="G29" s="60">
        <v>1.5000000000000002E-3</v>
      </c>
      <c r="H29" s="60">
        <v>1.4988425925925924E-3</v>
      </c>
      <c r="I29" s="64"/>
      <c r="J29" s="75">
        <f>IF((((G29+H29)/2)+I29)&lt;=přihlášky!$F$9,(((G29+H29)/2)+I29),"DNF")</f>
        <v>1.4994212962962964E-3</v>
      </c>
    </row>
    <row r="30" spans="1:10" ht="60" customHeight="1" thickBot="1" x14ac:dyDescent="0.3">
      <c r="A30" s="56">
        <v>15</v>
      </c>
      <c r="B30" s="65">
        <f>B29+přihlášky!$F$5</f>
        <v>0.47916666666666641</v>
      </c>
      <c r="C30" s="66" t="str">
        <f>Startovky!C18</f>
        <v>Petr Mikoláš</v>
      </c>
      <c r="D30" s="66" t="str">
        <f>Startovky!D18</f>
        <v>ÚO České Budějovice</v>
      </c>
      <c r="E30" s="67">
        <f>Startovky!E18</f>
        <v>1983</v>
      </c>
      <c r="F30" s="67" t="str">
        <f>Startovky!F18</f>
        <v>A</v>
      </c>
      <c r="G30" s="68">
        <v>2.3365740740740738E-3</v>
      </c>
      <c r="H30" s="68">
        <v>2.3343750000000001E-3</v>
      </c>
      <c r="I30" s="69"/>
      <c r="J30" s="75">
        <f>IF((((G30+H30)/2)+I30)&lt;=přihlášky!$F$9,(((G30+H30)/2)+I30),"DNF")</f>
        <v>2.3354745370370369E-3</v>
      </c>
    </row>
    <row r="31" spans="1:10" ht="60" customHeight="1" x14ac:dyDescent="0.25">
      <c r="A31" s="226" t="s">
        <v>24</v>
      </c>
      <c r="B31" s="227"/>
      <c r="C31" s="227"/>
      <c r="D31" s="227"/>
      <c r="E31" s="227"/>
      <c r="F31" s="227"/>
      <c r="G31" s="227"/>
      <c r="H31" s="227"/>
      <c r="I31" s="228"/>
      <c r="J31" s="76"/>
    </row>
    <row r="32" spans="1:10" ht="60" customHeight="1" x14ac:dyDescent="0.25">
      <c r="A32" s="229"/>
      <c r="B32" s="230"/>
      <c r="C32" s="230"/>
      <c r="D32" s="230"/>
      <c r="E32" s="230"/>
      <c r="F32" s="230"/>
      <c r="G32" s="230"/>
      <c r="H32" s="230"/>
      <c r="I32" s="231"/>
      <c r="J32" s="76"/>
    </row>
    <row r="33" spans="1:10" ht="60" customHeight="1" x14ac:dyDescent="0.25">
      <c r="A33" s="220" t="s">
        <v>40</v>
      </c>
      <c r="B33" s="221"/>
      <c r="C33" s="221"/>
      <c r="D33" s="221"/>
      <c r="E33" s="221"/>
      <c r="F33" s="221"/>
      <c r="G33" s="221"/>
      <c r="H33" s="221"/>
      <c r="I33" s="222"/>
      <c r="J33" s="76"/>
    </row>
    <row r="34" spans="1:10" ht="60" customHeight="1" x14ac:dyDescent="0.25">
      <c r="A34" s="223"/>
      <c r="B34" s="224"/>
      <c r="C34" s="224"/>
      <c r="D34" s="224"/>
      <c r="E34" s="224"/>
      <c r="F34" s="224"/>
      <c r="G34" s="224"/>
      <c r="H34" s="224"/>
      <c r="I34" s="225"/>
      <c r="J34" s="76"/>
    </row>
    <row r="35" spans="1:10" ht="60" customHeight="1" thickBot="1" x14ac:dyDescent="0.3">
      <c r="A35" s="194" t="s">
        <v>31</v>
      </c>
      <c r="B35" s="195" t="s">
        <v>12</v>
      </c>
      <c r="C35" s="195" t="s">
        <v>32</v>
      </c>
      <c r="D35" s="195" t="s">
        <v>33</v>
      </c>
      <c r="E35" s="196" t="s">
        <v>86</v>
      </c>
      <c r="F35" s="195" t="s">
        <v>23</v>
      </c>
      <c r="G35" s="195" t="s">
        <v>34</v>
      </c>
      <c r="H35" s="195" t="s">
        <v>35</v>
      </c>
      <c r="I35" s="197" t="s">
        <v>37</v>
      </c>
      <c r="J35" s="77" t="s">
        <v>30</v>
      </c>
    </row>
    <row r="36" spans="1:10" ht="60" customHeight="1" x14ac:dyDescent="0.25">
      <c r="A36" s="198">
        <v>16</v>
      </c>
      <c r="B36" s="199">
        <f>B30+přihlášky!$F$5</f>
        <v>0.4840277777777775</v>
      </c>
      <c r="C36" s="200" t="str">
        <f>Startovky!C19</f>
        <v>Milan Roučka</v>
      </c>
      <c r="D36" s="200" t="str">
        <f>Startovky!D19</f>
        <v>ÚO Prachatice</v>
      </c>
      <c r="E36" s="201">
        <f>Startovky!E19</f>
        <v>1974</v>
      </c>
      <c r="F36" s="201" t="str">
        <f>Startovky!F19</f>
        <v>B</v>
      </c>
      <c r="G36" s="202">
        <v>2.0524305555555552E-3</v>
      </c>
      <c r="H36" s="202">
        <v>2.0508101851851855E-3</v>
      </c>
      <c r="I36" s="203"/>
      <c r="J36" s="75">
        <f>IF((((G36+H36)/2)+I36)&lt;=přihlášky!$F$9,(((G36+H36)/2)+I36),"DNF")</f>
        <v>2.0516203703703703E-3</v>
      </c>
    </row>
    <row r="37" spans="1:10" ht="60" customHeight="1" x14ac:dyDescent="0.25">
      <c r="A37" s="55">
        <v>17</v>
      </c>
      <c r="B37" s="57">
        <f>B36+přihlášky!$F$5</f>
        <v>0.4888888888888886</v>
      </c>
      <c r="C37" s="58" t="str">
        <f>Startovky!C20</f>
        <v>Tomáš Fleišmann</v>
      </c>
      <c r="D37" s="58" t="str">
        <f>Startovky!D20</f>
        <v>ÚO Český Krumlov</v>
      </c>
      <c r="E37" s="59">
        <f>Startovky!E20</f>
        <v>1984</v>
      </c>
      <c r="F37" s="59" t="str">
        <f>Startovky!F20</f>
        <v>A</v>
      </c>
      <c r="G37" s="60">
        <v>2.0899305555555554E-3</v>
      </c>
      <c r="H37" s="60">
        <v>2.0880787037037035E-3</v>
      </c>
      <c r="I37" s="64"/>
      <c r="J37" s="75">
        <f>IF((((G37+H37)/2)+I37)&lt;=přihlášky!$F$9,(((G37+H37)/2)+I37),"DNF")</f>
        <v>2.0890046296296295E-3</v>
      </c>
    </row>
    <row r="38" spans="1:10" ht="60" customHeight="1" x14ac:dyDescent="0.25">
      <c r="A38" s="55">
        <v>18</v>
      </c>
      <c r="B38" s="57">
        <f>B37+přihlášky!$F$5</f>
        <v>0.49374999999999969</v>
      </c>
      <c r="C38" s="58" t="str">
        <f>Startovky!C21</f>
        <v>Ondřej Fišer</v>
      </c>
      <c r="D38" s="58" t="str">
        <f>Startovky!D21</f>
        <v>ÚO Tábor</v>
      </c>
      <c r="E38" s="59">
        <f>Startovky!E21</f>
        <v>1987</v>
      </c>
      <c r="F38" s="59" t="str">
        <f>Startovky!F21</f>
        <v>A</v>
      </c>
      <c r="G38" s="60">
        <v>1.4899305555555558E-3</v>
      </c>
      <c r="H38" s="60">
        <v>1.488425925925926E-3</v>
      </c>
      <c r="I38" s="64"/>
      <c r="J38" s="75">
        <f>IF((((G38+H38)/2)+I38)&lt;=přihlášky!$F$9,(((G38+H38)/2)+I38),"DNF")</f>
        <v>1.489178240740741E-3</v>
      </c>
    </row>
    <row r="39" spans="1:10" ht="60" customHeight="1" x14ac:dyDescent="0.25">
      <c r="A39" s="55">
        <v>19</v>
      </c>
      <c r="B39" s="57">
        <f>B38+přihlášky!$F$5</f>
        <v>0.49861111111111078</v>
      </c>
      <c r="C39" s="58" t="str">
        <f>Startovky!C22</f>
        <v>Oto Švehla</v>
      </c>
      <c r="D39" s="58" t="str">
        <f>Startovky!D22</f>
        <v>ÚO Strakonice</v>
      </c>
      <c r="E39" s="59">
        <f>Startovky!E22</f>
        <v>1976</v>
      </c>
      <c r="F39" s="59" t="str">
        <f>Startovky!F22</f>
        <v>B</v>
      </c>
      <c r="G39" s="60">
        <v>2.1616898148148146E-3</v>
      </c>
      <c r="H39" s="60">
        <v>2.1589120370370369E-3</v>
      </c>
      <c r="I39" s="64"/>
      <c r="J39" s="75">
        <f>IF((((G39+H39)/2)+I39)&lt;=přihlášky!$F$9,(((G39+H39)/2)+I39),"DNF")</f>
        <v>2.1603009259259258E-3</v>
      </c>
    </row>
    <row r="40" spans="1:10" ht="60" customHeight="1" thickBot="1" x14ac:dyDescent="0.3">
      <c r="A40" s="56">
        <v>20</v>
      </c>
      <c r="B40" s="65">
        <f>B39+přihlášky!$F$5</f>
        <v>0.50347222222222188</v>
      </c>
      <c r="C40" s="66" t="str">
        <f>Startovky!C23</f>
        <v>Miloslav Kubín</v>
      </c>
      <c r="D40" s="66" t="str">
        <f>Startovky!D23</f>
        <v>ÚO Jindřichův Hradec</v>
      </c>
      <c r="E40" s="67">
        <f>Startovky!E23</f>
        <v>1986</v>
      </c>
      <c r="F40" s="67" t="str">
        <f>Startovky!F23</f>
        <v>A</v>
      </c>
      <c r="G40" s="68">
        <v>1.5187499999999999E-3</v>
      </c>
      <c r="H40" s="68">
        <v>1.5162037037037036E-3</v>
      </c>
      <c r="I40" s="69"/>
      <c r="J40" s="75">
        <f>IF((((G40+H40)/2)+I40)&lt;=přihlášky!$F$9,(((G40+H40)/2)+I40),"DNF")</f>
        <v>1.5174768518518519E-3</v>
      </c>
    </row>
    <row r="41" spans="1:10" ht="60" customHeight="1" x14ac:dyDescent="0.25">
      <c r="A41" s="226" t="s">
        <v>24</v>
      </c>
      <c r="B41" s="227"/>
      <c r="C41" s="227"/>
      <c r="D41" s="227"/>
      <c r="E41" s="227"/>
      <c r="F41" s="227"/>
      <c r="G41" s="227"/>
      <c r="H41" s="227"/>
      <c r="I41" s="228"/>
      <c r="J41" s="76"/>
    </row>
    <row r="42" spans="1:10" ht="60" customHeight="1" x14ac:dyDescent="0.25">
      <c r="A42" s="229"/>
      <c r="B42" s="230"/>
      <c r="C42" s="230"/>
      <c r="D42" s="230"/>
      <c r="E42" s="230"/>
      <c r="F42" s="230"/>
      <c r="G42" s="230"/>
      <c r="H42" s="230"/>
      <c r="I42" s="231"/>
      <c r="J42" s="76"/>
    </row>
    <row r="43" spans="1:10" ht="60" customHeight="1" x14ac:dyDescent="0.25">
      <c r="A43" s="220" t="s">
        <v>40</v>
      </c>
      <c r="B43" s="221"/>
      <c r="C43" s="221"/>
      <c r="D43" s="221"/>
      <c r="E43" s="221"/>
      <c r="F43" s="221"/>
      <c r="G43" s="221"/>
      <c r="H43" s="221"/>
      <c r="I43" s="222"/>
      <c r="J43" s="76"/>
    </row>
    <row r="44" spans="1:10" ht="60" customHeight="1" x14ac:dyDescent="0.25">
      <c r="A44" s="223"/>
      <c r="B44" s="224"/>
      <c r="C44" s="224"/>
      <c r="D44" s="224"/>
      <c r="E44" s="224"/>
      <c r="F44" s="224"/>
      <c r="G44" s="224"/>
      <c r="H44" s="224"/>
      <c r="I44" s="225"/>
      <c r="J44" s="76"/>
    </row>
    <row r="45" spans="1:10" ht="60" customHeight="1" thickBot="1" x14ac:dyDescent="0.3">
      <c r="A45" s="194" t="s">
        <v>31</v>
      </c>
      <c r="B45" s="195" t="s">
        <v>12</v>
      </c>
      <c r="C45" s="195" t="s">
        <v>32</v>
      </c>
      <c r="D45" s="195" t="s">
        <v>33</v>
      </c>
      <c r="E45" s="196" t="s">
        <v>86</v>
      </c>
      <c r="F45" s="195" t="s">
        <v>23</v>
      </c>
      <c r="G45" s="195" t="s">
        <v>34</v>
      </c>
      <c r="H45" s="195" t="s">
        <v>35</v>
      </c>
      <c r="I45" s="197" t="s">
        <v>37</v>
      </c>
      <c r="J45" s="77" t="s">
        <v>30</v>
      </c>
    </row>
    <row r="46" spans="1:10" ht="60" customHeight="1" x14ac:dyDescent="0.25">
      <c r="A46" s="198">
        <v>21</v>
      </c>
      <c r="B46" s="199">
        <f>B40+přihlášky!$F$5</f>
        <v>0.50833333333333297</v>
      </c>
      <c r="C46" s="200" t="str">
        <f>Startovky!C24</f>
        <v>Brousil Michal</v>
      </c>
      <c r="D46" s="200" t="str">
        <f>Startovky!D24</f>
        <v>ÚO Písek</v>
      </c>
      <c r="E46" s="201">
        <f>Startovky!E24</f>
        <v>1989</v>
      </c>
      <c r="F46" s="201" t="str">
        <f>Startovky!F24</f>
        <v>A</v>
      </c>
      <c r="G46" s="202">
        <v>1.3716435185185184E-3</v>
      </c>
      <c r="H46" s="202">
        <v>1.3704861111111112E-3</v>
      </c>
      <c r="I46" s="203"/>
      <c r="J46" s="75">
        <f>IF((((G46+H46)/2)+I46)&lt;=přihlášky!$F$9,(((G46+H46)/2)+I46),"DNF")</f>
        <v>1.3710648148148148E-3</v>
      </c>
    </row>
    <row r="47" spans="1:10" ht="60" customHeight="1" x14ac:dyDescent="0.25">
      <c r="A47" s="55">
        <v>22</v>
      </c>
      <c r="B47" s="57">
        <f>B46+přihlášky!$F$5</f>
        <v>0.51319444444444406</v>
      </c>
      <c r="C47" s="58" t="str">
        <f>Startovky!C25</f>
        <v>David Hájek</v>
      </c>
      <c r="D47" s="58" t="str">
        <f>Startovky!D25</f>
        <v>ÚO České Budějovice</v>
      </c>
      <c r="E47" s="59">
        <f>Startovky!E25</f>
        <v>1992</v>
      </c>
      <c r="F47" s="59" t="str">
        <f>Startovky!F25</f>
        <v>A</v>
      </c>
      <c r="G47" s="60">
        <v>2.0846064814814816E-3</v>
      </c>
      <c r="H47" s="60">
        <v>2.0836805555555556E-3</v>
      </c>
      <c r="I47" s="64"/>
      <c r="J47" s="75">
        <f>IF((((G47+H47)/2)+I47)&lt;=přihlášky!$F$9,(((G47+H47)/2)+I47),"DNF")</f>
        <v>2.0841435185185186E-3</v>
      </c>
    </row>
    <row r="48" spans="1:10" ht="60" customHeight="1" x14ac:dyDescent="0.25">
      <c r="A48" s="55">
        <v>23</v>
      </c>
      <c r="B48" s="57">
        <f>B47+přihlášky!$F$5</f>
        <v>0.51805555555555516</v>
      </c>
      <c r="C48" s="58" t="str">
        <f>Startovky!C26</f>
        <v>Jan Nožička</v>
      </c>
      <c r="D48" s="58" t="str">
        <f>Startovky!D26</f>
        <v>ÚO Prachatice</v>
      </c>
      <c r="E48" s="59">
        <f>Startovky!E26</f>
        <v>1985</v>
      </c>
      <c r="F48" s="59" t="str">
        <f>Startovky!F26</f>
        <v>A</v>
      </c>
      <c r="G48" s="60">
        <v>2.2866898148148147E-3</v>
      </c>
      <c r="H48" s="60">
        <v>2.2847222222222223E-3</v>
      </c>
      <c r="I48" s="64"/>
      <c r="J48" s="75">
        <f>IF((((G48+H48)/2)+I48)&lt;=přihlášky!$F$9,(((G48+H48)/2)+I48),"DNF")</f>
        <v>2.2857060185185185E-3</v>
      </c>
    </row>
    <row r="49" spans="1:10" ht="60" customHeight="1" x14ac:dyDescent="0.25">
      <c r="A49" s="55">
        <v>24</v>
      </c>
      <c r="B49" s="57">
        <f>B48+přihlášky!$F$5</f>
        <v>0.52291666666666625</v>
      </c>
      <c r="C49" s="58" t="str">
        <f>Startovky!C27</f>
        <v>Jiří Bartuška</v>
      </c>
      <c r="D49" s="58" t="str">
        <f>Startovky!D27</f>
        <v>ÚO Český Krumlov</v>
      </c>
      <c r="E49" s="59">
        <f>Startovky!E27</f>
        <v>1987</v>
      </c>
      <c r="F49" s="59" t="str">
        <f>Startovky!F27</f>
        <v>A</v>
      </c>
      <c r="G49" s="60">
        <v>2.0943287037037037E-3</v>
      </c>
      <c r="H49" s="60">
        <v>2.0959490740740743E-3</v>
      </c>
      <c r="I49" s="64"/>
      <c r="J49" s="75">
        <f>IF((((G49+H49)/2)+I49)&lt;=přihlášky!$F$9,(((G49+H49)/2)+I49),"DNF")</f>
        <v>2.095138888888889E-3</v>
      </c>
    </row>
    <row r="50" spans="1:10" ht="60" customHeight="1" thickBot="1" x14ac:dyDescent="0.3">
      <c r="A50" s="56">
        <v>25</v>
      </c>
      <c r="B50" s="65">
        <f>B49+přihlášky!$F$5</f>
        <v>0.52777777777777735</v>
      </c>
      <c r="C50" s="66" t="str">
        <f>Startovky!C28</f>
        <v>Lukáš Houdek</v>
      </c>
      <c r="D50" s="66" t="str">
        <f>Startovky!D28</f>
        <v>ÚO Tábor</v>
      </c>
      <c r="E50" s="67">
        <f>Startovky!E28</f>
        <v>1982</v>
      </c>
      <c r="F50" s="67" t="str">
        <f>Startovky!F28</f>
        <v>A</v>
      </c>
      <c r="G50" s="68">
        <v>1.2944444444444446E-3</v>
      </c>
      <c r="H50" s="68">
        <v>1.2954861111111112E-3</v>
      </c>
      <c r="I50" s="69"/>
      <c r="J50" s="75">
        <f>IF((((G50+H50)/2)+I50)&lt;=přihlášky!$F$9,(((G50+H50)/2)+I50),"DNF")</f>
        <v>1.2949652777777779E-3</v>
      </c>
    </row>
    <row r="51" spans="1:10" ht="60" customHeight="1" x14ac:dyDescent="0.25">
      <c r="A51" s="226" t="s">
        <v>24</v>
      </c>
      <c r="B51" s="227"/>
      <c r="C51" s="227"/>
      <c r="D51" s="227"/>
      <c r="E51" s="227"/>
      <c r="F51" s="227"/>
      <c r="G51" s="227"/>
      <c r="H51" s="227"/>
      <c r="I51" s="228"/>
      <c r="J51" s="76"/>
    </row>
    <row r="52" spans="1:10" ht="60" customHeight="1" x14ac:dyDescent="0.25">
      <c r="A52" s="229"/>
      <c r="B52" s="230"/>
      <c r="C52" s="230"/>
      <c r="D52" s="230"/>
      <c r="E52" s="230"/>
      <c r="F52" s="230"/>
      <c r="G52" s="230"/>
      <c r="H52" s="230"/>
      <c r="I52" s="231"/>
      <c r="J52" s="76"/>
    </row>
    <row r="53" spans="1:10" ht="60" customHeight="1" x14ac:dyDescent="0.25">
      <c r="A53" s="220" t="s">
        <v>40</v>
      </c>
      <c r="B53" s="221"/>
      <c r="C53" s="221"/>
      <c r="D53" s="221"/>
      <c r="E53" s="221"/>
      <c r="F53" s="221"/>
      <c r="G53" s="221"/>
      <c r="H53" s="221"/>
      <c r="I53" s="222"/>
      <c r="J53" s="76"/>
    </row>
    <row r="54" spans="1:10" ht="60" customHeight="1" x14ac:dyDescent="0.25">
      <c r="A54" s="223"/>
      <c r="B54" s="224"/>
      <c r="C54" s="224"/>
      <c r="D54" s="224"/>
      <c r="E54" s="224"/>
      <c r="F54" s="224"/>
      <c r="G54" s="224"/>
      <c r="H54" s="224"/>
      <c r="I54" s="225"/>
      <c r="J54" s="76"/>
    </row>
    <row r="55" spans="1:10" ht="60" customHeight="1" thickBot="1" x14ac:dyDescent="0.3">
      <c r="A55" s="194" t="s">
        <v>31</v>
      </c>
      <c r="B55" s="195" t="s">
        <v>12</v>
      </c>
      <c r="C55" s="195" t="s">
        <v>32</v>
      </c>
      <c r="D55" s="195" t="s">
        <v>33</v>
      </c>
      <c r="E55" s="196" t="s">
        <v>86</v>
      </c>
      <c r="F55" s="195" t="s">
        <v>23</v>
      </c>
      <c r="G55" s="195" t="s">
        <v>34</v>
      </c>
      <c r="H55" s="195" t="s">
        <v>35</v>
      </c>
      <c r="I55" s="197" t="s">
        <v>37</v>
      </c>
      <c r="J55" s="77" t="s">
        <v>30</v>
      </c>
    </row>
    <row r="56" spans="1:10" ht="60" customHeight="1" x14ac:dyDescent="0.25">
      <c r="A56" s="198">
        <v>26</v>
      </c>
      <c r="B56" s="199">
        <f>B50+přihlášky!$F$5</f>
        <v>0.53263888888888844</v>
      </c>
      <c r="C56" s="200" t="str">
        <f>Startovky!C29</f>
        <v>Ivan Pěnča</v>
      </c>
      <c r="D56" s="200" t="str">
        <f>Startovky!D29</f>
        <v>ÚO Strakonice</v>
      </c>
      <c r="E56" s="201">
        <f>Startovky!E29</f>
        <v>1990</v>
      </c>
      <c r="F56" s="201" t="str">
        <f>Startovky!F29</f>
        <v>A</v>
      </c>
      <c r="G56" s="202">
        <v>1.7938657407407408E-3</v>
      </c>
      <c r="H56" s="202">
        <v>1.7921296296296296E-3</v>
      </c>
      <c r="I56" s="203"/>
      <c r="J56" s="75">
        <f>IF((((G56+H56)/2)+I56)&lt;=přihlášky!$F$9,(((G56+H56)/2)+I56),"DNF")</f>
        <v>1.7929976851851852E-3</v>
      </c>
    </row>
    <row r="57" spans="1:10" ht="60" customHeight="1" x14ac:dyDescent="0.25">
      <c r="A57" s="55">
        <v>27</v>
      </c>
      <c r="B57" s="57">
        <f>B56+přihlášky!$F$5</f>
        <v>0.53749999999999953</v>
      </c>
      <c r="C57" s="58" t="str">
        <f>Startovky!C30</f>
        <v>Stanislav Šmíd</v>
      </c>
      <c r="D57" s="58" t="str">
        <f>Startovky!D30</f>
        <v>ÚO Jindřichův Hradec</v>
      </c>
      <c r="E57" s="59">
        <f>Startovky!E30</f>
        <v>1986</v>
      </c>
      <c r="F57" s="59" t="str">
        <f>Startovky!F30</f>
        <v>A</v>
      </c>
      <c r="G57" s="60">
        <v>1.8590277777777778E-3</v>
      </c>
      <c r="H57" s="60">
        <v>1.8590277777777778E-3</v>
      </c>
      <c r="I57" s="64"/>
      <c r="J57" s="75">
        <f>IF((((G57+H57)/2)+I57)&lt;=přihlášky!$F$9,(((G57+H57)/2)+I57),"DNF")</f>
        <v>1.8590277777777778E-3</v>
      </c>
    </row>
    <row r="58" spans="1:10" ht="60" customHeight="1" x14ac:dyDescent="0.25">
      <c r="A58" s="55">
        <v>28</v>
      </c>
      <c r="B58" s="57">
        <f>B57+přihlášky!$F$5</f>
        <v>0.54236111111111063</v>
      </c>
      <c r="C58" s="58" t="str">
        <f>Startovky!C31</f>
        <v>Novotný Tomáš</v>
      </c>
      <c r="D58" s="58" t="str">
        <f>Startovky!D31</f>
        <v>ÚO Písek</v>
      </c>
      <c r="E58" s="59">
        <f>Startovky!E31</f>
        <v>1985</v>
      </c>
      <c r="F58" s="59" t="str">
        <f>Startovky!F31</f>
        <v>A</v>
      </c>
      <c r="G58" s="60">
        <v>1.584027777777778E-3</v>
      </c>
      <c r="H58" s="60">
        <v>1.5844907407407407E-3</v>
      </c>
      <c r="I58" s="64"/>
      <c r="J58" s="75">
        <f>IF((((G58+H58)/2)+I58)&lt;=přihlášky!$F$9,(((G58+H58)/2)+I58),"DNF")</f>
        <v>1.5842592592592592E-3</v>
      </c>
    </row>
    <row r="59" spans="1:10" ht="60" customHeight="1" x14ac:dyDescent="0.25">
      <c r="A59" s="55">
        <v>29</v>
      </c>
      <c r="B59" s="57">
        <f>B58+přihlášky!$F$5</f>
        <v>0.54722222222222172</v>
      </c>
      <c r="C59" s="58" t="str">
        <f>Startovky!C32</f>
        <v>Jakub Kostohryz</v>
      </c>
      <c r="D59" s="58" t="str">
        <f>Startovky!D32</f>
        <v>ÚO České Budějovice</v>
      </c>
      <c r="E59" s="59">
        <f>Startovky!E32</f>
        <v>1984</v>
      </c>
      <c r="F59" s="59" t="str">
        <f>Startovky!F32</f>
        <v>A</v>
      </c>
      <c r="G59" s="60">
        <v>1.6665509259259261E-3</v>
      </c>
      <c r="H59" s="60">
        <v>1.6659722222222223E-3</v>
      </c>
      <c r="I59" s="64"/>
      <c r="J59" s="75">
        <f>IF((((G59+H59)/2)+I59)&lt;=přihlášky!$F$9,(((G59+H59)/2)+I59),"DNF")</f>
        <v>1.6662615740740743E-3</v>
      </c>
    </row>
    <row r="60" spans="1:10" ht="60" customHeight="1" thickBot="1" x14ac:dyDescent="0.3">
      <c r="A60" s="56">
        <v>30</v>
      </c>
      <c r="B60" s="65">
        <f>B59+přihlášky!$F$5</f>
        <v>0.55208333333333282</v>
      </c>
      <c r="C60" s="66" t="str">
        <f>Startovky!C33</f>
        <v>Martin Cais</v>
      </c>
      <c r="D60" s="66" t="str">
        <f>Startovky!D33</f>
        <v>ÚO Prachatice</v>
      </c>
      <c r="E60" s="67">
        <f>Startovky!E33</f>
        <v>1987</v>
      </c>
      <c r="F60" s="67" t="str">
        <f>Startovky!F33</f>
        <v>A</v>
      </c>
      <c r="G60" s="68">
        <v>1.7767361111111111E-3</v>
      </c>
      <c r="H60" s="68">
        <v>1.7766203703703705E-3</v>
      </c>
      <c r="I60" s="69"/>
      <c r="J60" s="75">
        <f>IF((((G60+H60)/2)+I60)&lt;=přihlášky!$F$9,(((G60+H60)/2)+I60),"DNF")</f>
        <v>1.7766782407407408E-3</v>
      </c>
    </row>
    <row r="61" spans="1:10" ht="60" customHeight="1" x14ac:dyDescent="0.25">
      <c r="A61" s="226" t="s">
        <v>24</v>
      </c>
      <c r="B61" s="227"/>
      <c r="C61" s="227"/>
      <c r="D61" s="227"/>
      <c r="E61" s="227"/>
      <c r="F61" s="227"/>
      <c r="G61" s="227"/>
      <c r="H61" s="227"/>
      <c r="I61" s="228"/>
      <c r="J61" s="76"/>
    </row>
    <row r="62" spans="1:10" ht="60" customHeight="1" x14ac:dyDescent="0.25">
      <c r="A62" s="229"/>
      <c r="B62" s="230"/>
      <c r="C62" s="230"/>
      <c r="D62" s="230"/>
      <c r="E62" s="230"/>
      <c r="F62" s="230"/>
      <c r="G62" s="230"/>
      <c r="H62" s="230"/>
      <c r="I62" s="231"/>
      <c r="J62" s="76"/>
    </row>
    <row r="63" spans="1:10" ht="60" customHeight="1" x14ac:dyDescent="0.25">
      <c r="A63" s="220" t="s">
        <v>40</v>
      </c>
      <c r="B63" s="221"/>
      <c r="C63" s="221"/>
      <c r="D63" s="221"/>
      <c r="E63" s="221"/>
      <c r="F63" s="221"/>
      <c r="G63" s="221"/>
      <c r="H63" s="221"/>
      <c r="I63" s="222"/>
      <c r="J63" s="76"/>
    </row>
    <row r="64" spans="1:10" ht="60" customHeight="1" x14ac:dyDescent="0.25">
      <c r="A64" s="223"/>
      <c r="B64" s="224"/>
      <c r="C64" s="224"/>
      <c r="D64" s="224"/>
      <c r="E64" s="224"/>
      <c r="F64" s="224"/>
      <c r="G64" s="224"/>
      <c r="H64" s="224"/>
      <c r="I64" s="225"/>
      <c r="J64" s="76"/>
    </row>
    <row r="65" spans="1:10" ht="60" customHeight="1" thickBot="1" x14ac:dyDescent="0.3">
      <c r="A65" s="194" t="s">
        <v>31</v>
      </c>
      <c r="B65" s="195" t="s">
        <v>12</v>
      </c>
      <c r="C65" s="195" t="s">
        <v>32</v>
      </c>
      <c r="D65" s="195" t="s">
        <v>33</v>
      </c>
      <c r="E65" s="196" t="s">
        <v>86</v>
      </c>
      <c r="F65" s="195" t="s">
        <v>23</v>
      </c>
      <c r="G65" s="195" t="s">
        <v>34</v>
      </c>
      <c r="H65" s="195" t="s">
        <v>35</v>
      </c>
      <c r="I65" s="197" t="s">
        <v>37</v>
      </c>
      <c r="J65" s="77" t="s">
        <v>30</v>
      </c>
    </row>
    <row r="66" spans="1:10" ht="60" customHeight="1" x14ac:dyDescent="0.25">
      <c r="A66" s="198">
        <v>31</v>
      </c>
      <c r="B66" s="199">
        <f>B60+přihlášky!$F$5</f>
        <v>0.55694444444444391</v>
      </c>
      <c r="C66" s="200" t="str">
        <f>Startovky!C34</f>
        <v>Radek Moučka</v>
      </c>
      <c r="D66" s="200" t="str">
        <f>Startovky!D34</f>
        <v>ÚO Český Krumlov</v>
      </c>
      <c r="E66" s="201">
        <f>Startovky!E34</f>
        <v>1979</v>
      </c>
      <c r="F66" s="201" t="str">
        <f>Startovky!F34</f>
        <v>B</v>
      </c>
      <c r="G66" s="202">
        <v>2.0936342592592591E-3</v>
      </c>
      <c r="H66" s="202">
        <v>2.0931712962962965E-3</v>
      </c>
      <c r="I66" s="203"/>
      <c r="J66" s="75">
        <f>IF((((G66+H66)/2)+I66)&lt;=přihlášky!$F$9,(((G66+H66)/2)+I66),"DNF")</f>
        <v>2.0934027777777778E-3</v>
      </c>
    </row>
    <row r="67" spans="1:10" ht="60" customHeight="1" x14ac:dyDescent="0.25">
      <c r="A67" s="55">
        <v>32</v>
      </c>
      <c r="B67" s="57">
        <f>B66+přihlášky!$F$5</f>
        <v>0.561805555555555</v>
      </c>
      <c r="C67" s="58" t="str">
        <f>Startovky!C35</f>
        <v>NESTARTUJE</v>
      </c>
      <c r="D67" s="58" t="str">
        <f>Startovky!D35</f>
        <v>ÚO Tábor</v>
      </c>
      <c r="E67" s="59">
        <f>Startovky!E35</f>
        <v>0</v>
      </c>
      <c r="F67" s="59">
        <f>Startovky!F35</f>
        <v>0</v>
      </c>
      <c r="G67" s="60" t="s">
        <v>100</v>
      </c>
      <c r="H67" s="60" t="s">
        <v>100</v>
      </c>
      <c r="I67" s="64"/>
      <c r="J67" s="75" t="s">
        <v>100</v>
      </c>
    </row>
    <row r="68" spans="1:10" ht="60" customHeight="1" x14ac:dyDescent="0.25">
      <c r="A68" s="55">
        <v>33</v>
      </c>
      <c r="B68" s="57">
        <f>B67+přihlášky!$F$5</f>
        <v>0.5666666666666661</v>
      </c>
      <c r="C68" s="58" t="str">
        <f>Startovky!C36</f>
        <v>Adam Drančák</v>
      </c>
      <c r="D68" s="58" t="str">
        <f>Startovky!D36</f>
        <v>ÚO Strakonice</v>
      </c>
      <c r="E68" s="59">
        <f>Startovky!E36</f>
        <v>1976</v>
      </c>
      <c r="F68" s="59" t="str">
        <f>Startovky!F36</f>
        <v>B</v>
      </c>
      <c r="G68" s="60">
        <v>1.9170138888888889E-3</v>
      </c>
      <c r="H68" s="60">
        <v>1.9148148148148147E-3</v>
      </c>
      <c r="I68" s="64"/>
      <c r="J68" s="75">
        <f>IF((((G68+H68)/2)+I68)&lt;=přihlášky!$F$9,(((G68+H68)/2)+I68),"DNF")</f>
        <v>1.9159143518518518E-3</v>
      </c>
    </row>
    <row r="69" spans="1:10" ht="60" customHeight="1" x14ac:dyDescent="0.25">
      <c r="A69" s="55">
        <v>34</v>
      </c>
      <c r="B69" s="57">
        <f>B68+přihlášky!$F$5</f>
        <v>0.57152777777777719</v>
      </c>
      <c r="C69" s="58" t="str">
        <f>Startovky!C37</f>
        <v>Radek Klein</v>
      </c>
      <c r="D69" s="58" t="str">
        <f>Startovky!D37</f>
        <v>ÚO Jindřichův Hradec</v>
      </c>
      <c r="E69" s="59">
        <f>Startovky!E37</f>
        <v>1990</v>
      </c>
      <c r="F69" s="59" t="str">
        <f>Startovky!F37</f>
        <v>A</v>
      </c>
      <c r="G69" s="60">
        <v>1.8443287037037037E-3</v>
      </c>
      <c r="H69" s="60">
        <v>1.8435185185185184E-3</v>
      </c>
      <c r="I69" s="64"/>
      <c r="J69" s="75">
        <f>IF((((G69+H69)/2)+I69)&lt;=přihlášky!$F$9,(((G69+H69)/2)+I69),"DNF")</f>
        <v>1.8439236111111111E-3</v>
      </c>
    </row>
    <row r="70" spans="1:10" ht="60" customHeight="1" thickBot="1" x14ac:dyDescent="0.3">
      <c r="A70" s="56">
        <v>35</v>
      </c>
      <c r="B70" s="65">
        <f>B69+přihlášky!$F$5</f>
        <v>0.57638888888888828</v>
      </c>
      <c r="C70" s="66" t="str">
        <f>Startovky!C38</f>
        <v>NESTARTUJE</v>
      </c>
      <c r="D70" s="66" t="str">
        <f>Startovky!D38</f>
        <v>ÚO Písek</v>
      </c>
      <c r="E70" s="67">
        <f>Startovky!E38</f>
        <v>0</v>
      </c>
      <c r="F70" s="67">
        <f>Startovky!F38</f>
        <v>0</v>
      </c>
      <c r="G70" s="68" t="s">
        <v>100</v>
      </c>
      <c r="H70" s="68" t="s">
        <v>100</v>
      </c>
      <c r="I70" s="69"/>
      <c r="J70" s="78" t="s">
        <v>100</v>
      </c>
    </row>
  </sheetData>
  <mergeCells count="14">
    <mergeCell ref="A61:I62"/>
    <mergeCell ref="A63:I64"/>
    <mergeCell ref="A31:I32"/>
    <mergeCell ref="A33:I34"/>
    <mergeCell ref="A41:I42"/>
    <mergeCell ref="A43:I44"/>
    <mergeCell ref="A51:I52"/>
    <mergeCell ref="A53:I54"/>
    <mergeCell ref="A23:I24"/>
    <mergeCell ref="A1:I2"/>
    <mergeCell ref="A3:I4"/>
    <mergeCell ref="A11:I12"/>
    <mergeCell ref="A13:I14"/>
    <mergeCell ref="A21:I22"/>
  </mergeCells>
  <pageMargins left="0.70866141732283472" right="0.70866141732283472" top="0.78740157480314965" bottom="0.78740157480314965" header="0.31496062992125984" footer="0.31496062992125984"/>
  <pageSetup paperSize="9" scale="81" fitToHeight="7" orientation="landscape" horizontalDpi="300" verticalDpi="300" r:id="rId1"/>
  <rowBreaks count="7" manualBreakCount="7">
    <brk id="10" max="8" man="1"/>
    <brk id="20" max="8" man="1"/>
    <brk id="30" max="8" man="1"/>
    <brk id="40" max="8" man="1"/>
    <brk id="50" max="8" man="1"/>
    <brk id="60" max="8" man="1"/>
    <brk id="70" max="7" man="1"/>
  </rowBreaks>
  <colBreaks count="1" manualBreakCount="1">
    <brk id="9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topLeftCell="A65" zoomScale="80" zoomScaleNormal="100" zoomScaleSheetLayoutView="80" workbookViewId="0">
      <selection activeCell="I69" sqref="I69"/>
    </sheetView>
  </sheetViews>
  <sheetFormatPr defaultRowHeight="15.75" x14ac:dyDescent="0.25"/>
  <cols>
    <col min="1" max="2" width="6.5703125" style="16" customWidth="1"/>
    <col min="3" max="3" width="26.140625" style="16" customWidth="1"/>
    <col min="4" max="4" width="22.5703125" style="16" customWidth="1"/>
    <col min="5" max="5" width="10.5703125" style="16" customWidth="1"/>
    <col min="6" max="6" width="10.28515625" style="16" customWidth="1"/>
    <col min="7" max="8" width="18.42578125" style="16" customWidth="1"/>
    <col min="9" max="9" width="39.42578125" style="16" customWidth="1"/>
    <col min="10" max="10" width="17.28515625" style="16" customWidth="1"/>
    <col min="11" max="16384" width="9.140625" style="16"/>
  </cols>
  <sheetData>
    <row r="1" spans="1:14" ht="60" customHeight="1" x14ac:dyDescent="0.25">
      <c r="A1" s="226" t="s">
        <v>24</v>
      </c>
      <c r="B1" s="227"/>
      <c r="C1" s="227"/>
      <c r="D1" s="227"/>
      <c r="E1" s="227"/>
      <c r="F1" s="227"/>
      <c r="G1" s="227"/>
      <c r="H1" s="227"/>
      <c r="I1" s="228"/>
    </row>
    <row r="2" spans="1:14" ht="60" customHeight="1" x14ac:dyDescent="0.25">
      <c r="A2" s="229"/>
      <c r="B2" s="230"/>
      <c r="C2" s="230"/>
      <c r="D2" s="230"/>
      <c r="E2" s="230"/>
      <c r="F2" s="230"/>
      <c r="G2" s="230"/>
      <c r="H2" s="230"/>
      <c r="I2" s="231"/>
    </row>
    <row r="3" spans="1:14" ht="60" customHeight="1" x14ac:dyDescent="0.25">
      <c r="A3" s="220" t="s">
        <v>41</v>
      </c>
      <c r="B3" s="221"/>
      <c r="C3" s="221"/>
      <c r="D3" s="221"/>
      <c r="E3" s="221"/>
      <c r="F3" s="221"/>
      <c r="G3" s="221"/>
      <c r="H3" s="221"/>
      <c r="I3" s="222"/>
      <c r="N3" s="3"/>
    </row>
    <row r="4" spans="1:14" ht="60" customHeight="1" thickBot="1" x14ac:dyDescent="0.3">
      <c r="A4" s="223"/>
      <c r="B4" s="224"/>
      <c r="C4" s="224"/>
      <c r="D4" s="224"/>
      <c r="E4" s="224"/>
      <c r="F4" s="224"/>
      <c r="G4" s="224"/>
      <c r="H4" s="224"/>
      <c r="I4" s="225"/>
    </row>
    <row r="5" spans="1:14" ht="60" customHeight="1" thickBot="1" x14ac:dyDescent="0.3">
      <c r="A5" s="204" t="s">
        <v>31</v>
      </c>
      <c r="B5" s="196" t="s">
        <v>12</v>
      </c>
      <c r="C5" s="196" t="s">
        <v>32</v>
      </c>
      <c r="D5" s="196" t="s">
        <v>33</v>
      </c>
      <c r="E5" s="196" t="s">
        <v>86</v>
      </c>
      <c r="F5" s="196" t="s">
        <v>23</v>
      </c>
      <c r="G5" s="196" t="s">
        <v>34</v>
      </c>
      <c r="H5" s="196" t="s">
        <v>35</v>
      </c>
      <c r="I5" s="197" t="s">
        <v>37</v>
      </c>
      <c r="J5" s="74" t="s">
        <v>30</v>
      </c>
    </row>
    <row r="6" spans="1:14" ht="60" customHeight="1" x14ac:dyDescent="0.25">
      <c r="A6" s="198">
        <v>1</v>
      </c>
      <c r="B6" s="199">
        <f>přihlášky!$F$4+přihlášky!F5+přihlášky!F5</f>
        <v>0.41597222222222219</v>
      </c>
      <c r="C6" s="200" t="str">
        <f>Startovky!C4</f>
        <v>Lukáš Kraus</v>
      </c>
      <c r="D6" s="200" t="str">
        <f>Startovky!D4</f>
        <v>ÚO České Budějovice</v>
      </c>
      <c r="E6" s="201">
        <f>Startovky!E4</f>
        <v>1984</v>
      </c>
      <c r="F6" s="201" t="str">
        <f>Startovky!F4</f>
        <v>A</v>
      </c>
      <c r="G6" s="202">
        <v>1.5885416666666667E-3</v>
      </c>
      <c r="H6" s="202">
        <v>1.5891203703703701E-3</v>
      </c>
      <c r="I6" s="205"/>
      <c r="J6" s="75">
        <f>IF((((G6+H6)/2)+I6)&lt;=přihlášky!$F$9,(((G6+H6)/2)+I6),"DNF")</f>
        <v>1.5888310185185185E-3</v>
      </c>
    </row>
    <row r="7" spans="1:14" ht="60" customHeight="1" x14ac:dyDescent="0.25">
      <c r="A7" s="55">
        <v>2</v>
      </c>
      <c r="B7" s="57">
        <f>B6+přihlášky!$F$5</f>
        <v>0.42083333333333328</v>
      </c>
      <c r="C7" s="58" t="str">
        <f>Startovky!C5</f>
        <v>Milan Zaunmuller ml.</v>
      </c>
      <c r="D7" s="58" t="str">
        <f>Startovky!D5</f>
        <v>ÚO Prachatice</v>
      </c>
      <c r="E7" s="59">
        <f>Startovky!E5</f>
        <v>1987</v>
      </c>
      <c r="F7" s="59" t="str">
        <f>Startovky!F5</f>
        <v>A</v>
      </c>
      <c r="G7" s="60">
        <v>2.2358796296296298E-3</v>
      </c>
      <c r="H7" s="60">
        <v>2.236111111111111E-3</v>
      </c>
      <c r="I7" s="71"/>
      <c r="J7" s="75">
        <f>IF((((G7+H7)/2)+I7)&lt;=přihlášky!$F$9,(((G7+H7)/2)+I7),"DNF")</f>
        <v>2.2359953703703704E-3</v>
      </c>
    </row>
    <row r="8" spans="1:14" ht="60" customHeight="1" x14ac:dyDescent="0.25">
      <c r="A8" s="55">
        <v>3</v>
      </c>
      <c r="B8" s="57">
        <f>B7+přihlášky!$F$5</f>
        <v>0.42569444444444438</v>
      </c>
      <c r="C8" s="58" t="str">
        <f>Startovky!C6</f>
        <v>Pavel Vejvara</v>
      </c>
      <c r="D8" s="58" t="str">
        <f>Startovky!D6</f>
        <v>ÚO Český Krumlov</v>
      </c>
      <c r="E8" s="59">
        <f>Startovky!E6</f>
        <v>1979</v>
      </c>
      <c r="F8" s="59" t="str">
        <f>Startovky!F6</f>
        <v>B</v>
      </c>
      <c r="G8" s="60">
        <v>2.1855324074074073E-3</v>
      </c>
      <c r="H8" s="60">
        <v>2.1856481481481484E-3</v>
      </c>
      <c r="I8" s="71"/>
      <c r="J8" s="75">
        <f>IF((((G8+H8)/2)+I8)&lt;=přihlášky!$F$9,(((G8+H8)/2)+I8),"DNF")</f>
        <v>2.1855902777777776E-3</v>
      </c>
    </row>
    <row r="9" spans="1:14" ht="60" customHeight="1" x14ac:dyDescent="0.25">
      <c r="A9" s="55">
        <v>4</v>
      </c>
      <c r="B9" s="57">
        <f>B8+přihlášky!$F$5</f>
        <v>0.43055555555555547</v>
      </c>
      <c r="C9" s="58" t="str">
        <f>Startovky!C7</f>
        <v>Petr Benda</v>
      </c>
      <c r="D9" s="58" t="str">
        <f>Startovky!D7</f>
        <v>ÚO Tábor</v>
      </c>
      <c r="E9" s="59">
        <f>Startovky!E7</f>
        <v>1978</v>
      </c>
      <c r="F9" s="59" t="str">
        <f>Startovky!F7</f>
        <v>B</v>
      </c>
      <c r="G9" s="60">
        <v>1.0953703703703702E-3</v>
      </c>
      <c r="H9" s="60">
        <v>1.0952546296296298E-3</v>
      </c>
      <c r="I9" s="71"/>
      <c r="J9" s="75">
        <f>IF((((G9+H9)/2)+I9)&lt;=přihlášky!$F$9,(((G9+H9)/2)+I9),"DNF")</f>
        <v>1.0953124999999999E-3</v>
      </c>
    </row>
    <row r="10" spans="1:14" ht="60" customHeight="1" thickBot="1" x14ac:dyDescent="0.3">
      <c r="A10" s="56">
        <v>5</v>
      </c>
      <c r="B10" s="65">
        <f>B9+přihlášky!$F$5</f>
        <v>0.43541666666666656</v>
      </c>
      <c r="C10" s="66" t="str">
        <f>Startovky!C8</f>
        <v>Karel Sokol</v>
      </c>
      <c r="D10" s="66" t="str">
        <f>Startovky!D8</f>
        <v>ÚO Strakonice</v>
      </c>
      <c r="E10" s="67">
        <f>Startovky!E8</f>
        <v>1975</v>
      </c>
      <c r="F10" s="67" t="str">
        <f>Startovky!F8</f>
        <v>B</v>
      </c>
      <c r="G10" s="68">
        <v>1.3393518518518518E-3</v>
      </c>
      <c r="H10" s="68">
        <v>1.3395833333333333E-3</v>
      </c>
      <c r="I10" s="73"/>
      <c r="J10" s="75">
        <f>IF((((G10+H10)/2)+I10)&lt;=přihlášky!$F$9,(((G10+H10)/2)+I10),"DNF")</f>
        <v>1.3394675925925926E-3</v>
      </c>
    </row>
    <row r="11" spans="1:14" ht="60" customHeight="1" x14ac:dyDescent="0.25">
      <c r="A11" s="226" t="s">
        <v>24</v>
      </c>
      <c r="B11" s="227"/>
      <c r="C11" s="227"/>
      <c r="D11" s="227"/>
      <c r="E11" s="227"/>
      <c r="F11" s="227"/>
      <c r="G11" s="227"/>
      <c r="H11" s="227"/>
      <c r="I11" s="228"/>
      <c r="J11" s="76"/>
    </row>
    <row r="12" spans="1:14" ht="60" customHeight="1" x14ac:dyDescent="0.25">
      <c r="A12" s="229"/>
      <c r="B12" s="230"/>
      <c r="C12" s="230"/>
      <c r="D12" s="230"/>
      <c r="E12" s="230"/>
      <c r="F12" s="230"/>
      <c r="G12" s="230"/>
      <c r="H12" s="230"/>
      <c r="I12" s="231"/>
      <c r="J12" s="76"/>
    </row>
    <row r="13" spans="1:14" ht="60" customHeight="1" x14ac:dyDescent="0.25">
      <c r="A13" s="220" t="s">
        <v>41</v>
      </c>
      <c r="B13" s="221"/>
      <c r="C13" s="221"/>
      <c r="D13" s="221"/>
      <c r="E13" s="221"/>
      <c r="F13" s="221"/>
      <c r="G13" s="221"/>
      <c r="H13" s="221"/>
      <c r="I13" s="222"/>
      <c r="J13" s="76"/>
    </row>
    <row r="14" spans="1:14" ht="60" customHeight="1" x14ac:dyDescent="0.25">
      <c r="A14" s="223"/>
      <c r="B14" s="224"/>
      <c r="C14" s="224"/>
      <c r="D14" s="224"/>
      <c r="E14" s="224"/>
      <c r="F14" s="224"/>
      <c r="G14" s="224"/>
      <c r="H14" s="224"/>
      <c r="I14" s="225"/>
      <c r="J14" s="76"/>
    </row>
    <row r="15" spans="1:14" ht="60" customHeight="1" thickBot="1" x14ac:dyDescent="0.3">
      <c r="A15" s="194" t="s">
        <v>31</v>
      </c>
      <c r="B15" s="195" t="s">
        <v>12</v>
      </c>
      <c r="C15" s="195" t="s">
        <v>32</v>
      </c>
      <c r="D15" s="195" t="s">
        <v>33</v>
      </c>
      <c r="E15" s="196" t="s">
        <v>86</v>
      </c>
      <c r="F15" s="195" t="s">
        <v>23</v>
      </c>
      <c r="G15" s="195" t="s">
        <v>34</v>
      </c>
      <c r="H15" s="195" t="s">
        <v>35</v>
      </c>
      <c r="I15" s="197" t="s">
        <v>37</v>
      </c>
      <c r="J15" s="77" t="s">
        <v>30</v>
      </c>
    </row>
    <row r="16" spans="1:14" ht="60" customHeight="1" x14ac:dyDescent="0.25">
      <c r="A16" s="198">
        <v>6</v>
      </c>
      <c r="B16" s="199">
        <f>B10+přihlášky!$F$5</f>
        <v>0.44027777777777766</v>
      </c>
      <c r="C16" s="200" t="str">
        <f>Startovky!C9</f>
        <v>Pavel Brůžek</v>
      </c>
      <c r="D16" s="200" t="str">
        <f>Startovky!D9</f>
        <v>ÚO Jindřichův Hradec</v>
      </c>
      <c r="E16" s="201">
        <f>Startovky!E9</f>
        <v>1984</v>
      </c>
      <c r="F16" s="201" t="str">
        <f>Startovky!F9</f>
        <v>A</v>
      </c>
      <c r="G16" s="202">
        <v>1.042013888888889E-3</v>
      </c>
      <c r="H16" s="202">
        <v>1.0422453703703705E-3</v>
      </c>
      <c r="I16" s="203"/>
      <c r="J16" s="75">
        <f>IF((((G16+H16)/2)+I16)&lt;=přihlášky!$F$9,(((G16+H16)/2)+I16),"DNF")</f>
        <v>1.0421296296296298E-3</v>
      </c>
    </row>
    <row r="17" spans="1:10" ht="60" customHeight="1" x14ac:dyDescent="0.25">
      <c r="A17" s="55">
        <v>7</v>
      </c>
      <c r="B17" s="57">
        <f>B16+přihlášky!$F$5</f>
        <v>0.44513888888888875</v>
      </c>
      <c r="C17" s="58" t="str">
        <f>Startovky!C10</f>
        <v>Vinkelhofer Miroslav</v>
      </c>
      <c r="D17" s="58" t="str">
        <f>Startovky!D10</f>
        <v>ÚO Písek</v>
      </c>
      <c r="E17" s="59">
        <f>Startovky!E10</f>
        <v>1979</v>
      </c>
      <c r="F17" s="59" t="str">
        <f>Startovky!F10</f>
        <v>B</v>
      </c>
      <c r="G17" s="60" t="s">
        <v>100</v>
      </c>
      <c r="H17" s="60" t="s">
        <v>100</v>
      </c>
      <c r="I17" s="64" t="s">
        <v>101</v>
      </c>
      <c r="J17" s="75" t="s">
        <v>100</v>
      </c>
    </row>
    <row r="18" spans="1:10" ht="60" customHeight="1" x14ac:dyDescent="0.25">
      <c r="A18" s="55">
        <v>8</v>
      </c>
      <c r="B18" s="57">
        <f>B17+přihlášky!$F$5</f>
        <v>0.44999999999999984</v>
      </c>
      <c r="C18" s="58" t="str">
        <f>Startovky!C11</f>
        <v>Petr Švepeš</v>
      </c>
      <c r="D18" s="58" t="str">
        <f>Startovky!D11</f>
        <v>ÚO České Budějovice</v>
      </c>
      <c r="E18" s="59">
        <f>Startovky!E11</f>
        <v>1981</v>
      </c>
      <c r="F18" s="59" t="str">
        <f>Startovky!F11</f>
        <v>A</v>
      </c>
      <c r="G18" s="60">
        <v>1.2167824074074075E-3</v>
      </c>
      <c r="H18" s="60">
        <v>1.2165509259259258E-3</v>
      </c>
      <c r="I18" s="64"/>
      <c r="J18" s="75">
        <f>IF((((G18+H18)/2)+I18)&lt;=přihlášky!$F$9,(((G18+H18)/2)+I18),"DNF")</f>
        <v>1.2166666666666667E-3</v>
      </c>
    </row>
    <row r="19" spans="1:10" ht="60" customHeight="1" x14ac:dyDescent="0.25">
      <c r="A19" s="55">
        <v>9</v>
      </c>
      <c r="B19" s="57">
        <f>B18+přihlášky!$F$5</f>
        <v>0.45486111111111094</v>
      </c>
      <c r="C19" s="58" t="str">
        <f>Startovky!C12</f>
        <v>Petr Pecka</v>
      </c>
      <c r="D19" s="58" t="str">
        <f>Startovky!D12</f>
        <v>ÚO Prachatice</v>
      </c>
      <c r="E19" s="59">
        <f>Startovky!E12</f>
        <v>1971</v>
      </c>
      <c r="F19" s="59" t="str">
        <f>Startovky!F12</f>
        <v>B</v>
      </c>
      <c r="G19" s="60">
        <v>9.9375000000000006E-4</v>
      </c>
      <c r="H19" s="60">
        <v>9.930555555555554E-4</v>
      </c>
      <c r="I19" s="64"/>
      <c r="J19" s="75">
        <f>IF((((G19+H19)/2)+I19)&lt;=přihlášky!$F$9,(((G19+H19)/2)+I19),"DNF")</f>
        <v>9.9340277777777773E-4</v>
      </c>
    </row>
    <row r="20" spans="1:10" ht="60" customHeight="1" thickBot="1" x14ac:dyDescent="0.3">
      <c r="A20" s="56">
        <v>10</v>
      </c>
      <c r="B20" s="65">
        <f>B19+přihlášky!$F$5</f>
        <v>0.45972222222222203</v>
      </c>
      <c r="C20" s="66" t="str">
        <f>Startovky!C13</f>
        <v>Aleš Preněk</v>
      </c>
      <c r="D20" s="66" t="str">
        <f>Startovky!D13</f>
        <v>ÚO Český Krumlov</v>
      </c>
      <c r="E20" s="67">
        <f>Startovky!E13</f>
        <v>1983</v>
      </c>
      <c r="F20" s="67" t="str">
        <f>Startovky!F13</f>
        <v>A</v>
      </c>
      <c r="G20" s="68">
        <v>1.0010416666666668E-3</v>
      </c>
      <c r="H20" s="68">
        <v>1.0011574074074074E-3</v>
      </c>
      <c r="I20" s="69"/>
      <c r="J20" s="75">
        <f>IF((((G20+H20)/2)+I20)&lt;=přihlášky!$F$9,(((G20+H20)/2)+I20),"DNF")</f>
        <v>1.0010995370370371E-3</v>
      </c>
    </row>
    <row r="21" spans="1:10" ht="60" customHeight="1" x14ac:dyDescent="0.25">
      <c r="A21" s="226" t="s">
        <v>24</v>
      </c>
      <c r="B21" s="227"/>
      <c r="C21" s="227"/>
      <c r="D21" s="227"/>
      <c r="E21" s="227"/>
      <c r="F21" s="227"/>
      <c r="G21" s="227"/>
      <c r="H21" s="227"/>
      <c r="I21" s="228"/>
      <c r="J21" s="76"/>
    </row>
    <row r="22" spans="1:10" ht="60" customHeight="1" x14ac:dyDescent="0.25">
      <c r="A22" s="229"/>
      <c r="B22" s="230"/>
      <c r="C22" s="230"/>
      <c r="D22" s="230"/>
      <c r="E22" s="230"/>
      <c r="F22" s="230"/>
      <c r="G22" s="230"/>
      <c r="H22" s="230"/>
      <c r="I22" s="231"/>
      <c r="J22" s="76"/>
    </row>
    <row r="23" spans="1:10" ht="60" customHeight="1" x14ac:dyDescent="0.25">
      <c r="A23" s="220" t="s">
        <v>41</v>
      </c>
      <c r="B23" s="221"/>
      <c r="C23" s="221"/>
      <c r="D23" s="221"/>
      <c r="E23" s="221"/>
      <c r="F23" s="221"/>
      <c r="G23" s="221"/>
      <c r="H23" s="221"/>
      <c r="I23" s="222"/>
      <c r="J23" s="76"/>
    </row>
    <row r="24" spans="1:10" ht="60" customHeight="1" x14ac:dyDescent="0.25">
      <c r="A24" s="223"/>
      <c r="B24" s="224"/>
      <c r="C24" s="224"/>
      <c r="D24" s="224"/>
      <c r="E24" s="224"/>
      <c r="F24" s="224"/>
      <c r="G24" s="224"/>
      <c r="H24" s="224"/>
      <c r="I24" s="225"/>
      <c r="J24" s="76"/>
    </row>
    <row r="25" spans="1:10" ht="60" customHeight="1" thickBot="1" x14ac:dyDescent="0.3">
      <c r="A25" s="194" t="s">
        <v>31</v>
      </c>
      <c r="B25" s="195" t="s">
        <v>12</v>
      </c>
      <c r="C25" s="195" t="s">
        <v>32</v>
      </c>
      <c r="D25" s="195" t="s">
        <v>33</v>
      </c>
      <c r="E25" s="196" t="s">
        <v>86</v>
      </c>
      <c r="F25" s="195" t="s">
        <v>23</v>
      </c>
      <c r="G25" s="195" t="s">
        <v>34</v>
      </c>
      <c r="H25" s="195" t="s">
        <v>35</v>
      </c>
      <c r="I25" s="197" t="s">
        <v>37</v>
      </c>
      <c r="J25" s="77" t="s">
        <v>30</v>
      </c>
    </row>
    <row r="26" spans="1:10" ht="60" customHeight="1" x14ac:dyDescent="0.25">
      <c r="A26" s="198">
        <v>11</v>
      </c>
      <c r="B26" s="199">
        <f>B20+přihlášky!$F$5</f>
        <v>0.46458333333333313</v>
      </c>
      <c r="C26" s="200" t="str">
        <f>Startovky!C14</f>
        <v>Jiří Dvořák</v>
      </c>
      <c r="D26" s="200" t="str">
        <f>Startovky!D14</f>
        <v>ÚO Tábor</v>
      </c>
      <c r="E26" s="201">
        <f>Startovky!E14</f>
        <v>1975</v>
      </c>
      <c r="F26" s="201" t="str">
        <f>Startovky!F14</f>
        <v>B</v>
      </c>
      <c r="G26" s="202">
        <v>8.0462962962962964E-4</v>
      </c>
      <c r="H26" s="202">
        <v>8.0497685185185186E-4</v>
      </c>
      <c r="I26" s="203"/>
      <c r="J26" s="75">
        <f>IF((((G26+H26)/2)+I26)&lt;=přihlášky!$F$9,(((G26+H26)/2)+I26),"DNF")</f>
        <v>8.048032407407407E-4</v>
      </c>
    </row>
    <row r="27" spans="1:10" ht="60" customHeight="1" x14ac:dyDescent="0.25">
      <c r="A27" s="55">
        <v>12</v>
      </c>
      <c r="B27" s="57">
        <f>B26+přihlášky!$F$5</f>
        <v>0.46944444444444422</v>
      </c>
      <c r="C27" s="58" t="str">
        <f>Startovky!C15</f>
        <v>Vratislav Zelenka</v>
      </c>
      <c r="D27" s="58" t="str">
        <f>Startovky!D15</f>
        <v>ÚO Strakonice</v>
      </c>
      <c r="E27" s="59">
        <f>Startovky!E15</f>
        <v>1982</v>
      </c>
      <c r="F27" s="59" t="str">
        <f>Startovky!F15</f>
        <v>A</v>
      </c>
      <c r="G27" s="60">
        <v>1.3841435185185187E-3</v>
      </c>
      <c r="H27" s="60">
        <v>1.3895833333333332E-3</v>
      </c>
      <c r="I27" s="64"/>
      <c r="J27" s="75">
        <f>IF((((G27+H27)/2)+I27)&lt;=přihlášky!$F$9,(((G27+H27)/2)+I27),"DNF")</f>
        <v>1.3868634259259259E-3</v>
      </c>
    </row>
    <row r="28" spans="1:10" ht="60" customHeight="1" x14ac:dyDescent="0.25">
      <c r="A28" s="55">
        <v>13</v>
      </c>
      <c r="B28" s="57">
        <f>B27+přihlášky!$F$5</f>
        <v>0.47430555555555531</v>
      </c>
      <c r="C28" s="58" t="str">
        <f>Startovky!C16</f>
        <v>Jaroslav Poukar</v>
      </c>
      <c r="D28" s="58" t="str">
        <f>Startovky!D16</f>
        <v>ÚO Jindřichův Hradec</v>
      </c>
      <c r="E28" s="59">
        <f>Startovky!E16</f>
        <v>1988</v>
      </c>
      <c r="F28" s="59" t="str">
        <f>Startovky!F16</f>
        <v>A</v>
      </c>
      <c r="G28" s="60">
        <v>8.261574074074074E-4</v>
      </c>
      <c r="H28" s="60">
        <v>8.2546296296296306E-4</v>
      </c>
      <c r="I28" s="64"/>
      <c r="J28" s="75">
        <f>IF((((G28+H28)/2)+I28)&lt;=přihlášky!$F$9,(((G28+H28)/2)+I28),"DNF")</f>
        <v>8.2581018518518528E-4</v>
      </c>
    </row>
    <row r="29" spans="1:10" ht="60" customHeight="1" x14ac:dyDescent="0.25">
      <c r="A29" s="55">
        <v>14</v>
      </c>
      <c r="B29" s="57">
        <f>B28+přihlášky!$F$5</f>
        <v>0.47916666666666641</v>
      </c>
      <c r="C29" s="58" t="str">
        <f>Startovky!C17</f>
        <v>Kubiš David</v>
      </c>
      <c r="D29" s="58" t="str">
        <f>Startovky!D17</f>
        <v>ÚO Písek</v>
      </c>
      <c r="E29" s="59">
        <f>Startovky!E17</f>
        <v>1979</v>
      </c>
      <c r="F29" s="59" t="str">
        <f>Startovky!F17</f>
        <v>B</v>
      </c>
      <c r="G29" s="60">
        <v>1.100925925925926E-3</v>
      </c>
      <c r="H29" s="60">
        <v>1.1019675925925925E-3</v>
      </c>
      <c r="I29" s="64"/>
      <c r="J29" s="75">
        <f>IF((((G29+H29)/2)+I29)&lt;=přihlášky!$F$9,(((G29+H29)/2)+I29),"DNF")</f>
        <v>1.1014467592592593E-3</v>
      </c>
    </row>
    <row r="30" spans="1:10" ht="60" customHeight="1" thickBot="1" x14ac:dyDescent="0.3">
      <c r="A30" s="56">
        <v>15</v>
      </c>
      <c r="B30" s="65">
        <f>B29+přihlášky!$F$5</f>
        <v>0.4840277777777775</v>
      </c>
      <c r="C30" s="66" t="str">
        <f>Startovky!C18</f>
        <v>Petr Mikoláš</v>
      </c>
      <c r="D30" s="66" t="str">
        <f>Startovky!D18</f>
        <v>ÚO České Budějovice</v>
      </c>
      <c r="E30" s="67">
        <f>Startovky!E18</f>
        <v>1983</v>
      </c>
      <c r="F30" s="67" t="str">
        <f>Startovky!F18</f>
        <v>A</v>
      </c>
      <c r="G30" s="68">
        <v>2.205439814814815E-3</v>
      </c>
      <c r="H30" s="68">
        <v>2.2050925925925923E-3</v>
      </c>
      <c r="I30" s="69"/>
      <c r="J30" s="75">
        <f>IF((((G30+H30)/2)+I30)&lt;=přihlášky!$F$9,(((G30+H30)/2)+I30),"DNF")</f>
        <v>2.2052662037037036E-3</v>
      </c>
    </row>
    <row r="31" spans="1:10" ht="60" customHeight="1" x14ac:dyDescent="0.25">
      <c r="A31" s="226" t="s">
        <v>24</v>
      </c>
      <c r="B31" s="227"/>
      <c r="C31" s="227"/>
      <c r="D31" s="227"/>
      <c r="E31" s="227"/>
      <c r="F31" s="227"/>
      <c r="G31" s="227"/>
      <c r="H31" s="227"/>
      <c r="I31" s="228"/>
      <c r="J31" s="76"/>
    </row>
    <row r="32" spans="1:10" ht="60" customHeight="1" x14ac:dyDescent="0.25">
      <c r="A32" s="229"/>
      <c r="B32" s="230"/>
      <c r="C32" s="230"/>
      <c r="D32" s="230"/>
      <c r="E32" s="230"/>
      <c r="F32" s="230"/>
      <c r="G32" s="230"/>
      <c r="H32" s="230"/>
      <c r="I32" s="231"/>
      <c r="J32" s="76"/>
    </row>
    <row r="33" spans="1:10" ht="60" customHeight="1" x14ac:dyDescent="0.25">
      <c r="A33" s="220" t="s">
        <v>41</v>
      </c>
      <c r="B33" s="221"/>
      <c r="C33" s="221"/>
      <c r="D33" s="221"/>
      <c r="E33" s="221"/>
      <c r="F33" s="221"/>
      <c r="G33" s="221"/>
      <c r="H33" s="221"/>
      <c r="I33" s="222"/>
      <c r="J33" s="76"/>
    </row>
    <row r="34" spans="1:10" ht="60" customHeight="1" x14ac:dyDescent="0.25">
      <c r="A34" s="223"/>
      <c r="B34" s="224"/>
      <c r="C34" s="224"/>
      <c r="D34" s="224"/>
      <c r="E34" s="224"/>
      <c r="F34" s="224"/>
      <c r="G34" s="224"/>
      <c r="H34" s="224"/>
      <c r="I34" s="225"/>
      <c r="J34" s="76"/>
    </row>
    <row r="35" spans="1:10" ht="60" customHeight="1" thickBot="1" x14ac:dyDescent="0.3">
      <c r="A35" s="194" t="s">
        <v>31</v>
      </c>
      <c r="B35" s="195" t="s">
        <v>12</v>
      </c>
      <c r="C35" s="195" t="s">
        <v>32</v>
      </c>
      <c r="D35" s="195" t="s">
        <v>33</v>
      </c>
      <c r="E35" s="196" t="s">
        <v>86</v>
      </c>
      <c r="F35" s="195" t="s">
        <v>23</v>
      </c>
      <c r="G35" s="195" t="s">
        <v>34</v>
      </c>
      <c r="H35" s="195" t="s">
        <v>35</v>
      </c>
      <c r="I35" s="197" t="s">
        <v>37</v>
      </c>
      <c r="J35" s="77" t="s">
        <v>30</v>
      </c>
    </row>
    <row r="36" spans="1:10" ht="60" customHeight="1" x14ac:dyDescent="0.25">
      <c r="A36" s="198">
        <v>16</v>
      </c>
      <c r="B36" s="199">
        <f>B30+přihlášky!$F$5</f>
        <v>0.4888888888888886</v>
      </c>
      <c r="C36" s="200" t="str">
        <f>Startovky!C19</f>
        <v>Milan Roučka</v>
      </c>
      <c r="D36" s="200" t="str">
        <f>Startovky!D19</f>
        <v>ÚO Prachatice</v>
      </c>
      <c r="E36" s="201">
        <f>Startovky!E19</f>
        <v>1974</v>
      </c>
      <c r="F36" s="201" t="str">
        <f>Startovky!F19</f>
        <v>B</v>
      </c>
      <c r="G36" s="202">
        <v>1.4003472222222223E-3</v>
      </c>
      <c r="H36" s="202">
        <v>1.4001157407407408E-3</v>
      </c>
      <c r="I36" s="203"/>
      <c r="J36" s="75">
        <f>IF((((G36+H36)/2)+I36)&lt;=přihlášky!$F$9,(((G36+H36)/2)+I36),"DNF")</f>
        <v>1.4002314814814815E-3</v>
      </c>
    </row>
    <row r="37" spans="1:10" ht="60" customHeight="1" x14ac:dyDescent="0.25">
      <c r="A37" s="55">
        <v>17</v>
      </c>
      <c r="B37" s="57">
        <f>B36+přihlášky!$F$5</f>
        <v>0.49374999999999969</v>
      </c>
      <c r="C37" s="58" t="str">
        <f>Startovky!C20</f>
        <v>Tomáš Fleišmann</v>
      </c>
      <c r="D37" s="58" t="str">
        <f>Startovky!D20</f>
        <v>ÚO Český Krumlov</v>
      </c>
      <c r="E37" s="59">
        <f>Startovky!E20</f>
        <v>1984</v>
      </c>
      <c r="F37" s="59" t="str">
        <f>Startovky!F20</f>
        <v>A</v>
      </c>
      <c r="G37" s="60">
        <v>1.4736111111111111E-3</v>
      </c>
      <c r="H37" s="60">
        <v>1.4730324074074075E-3</v>
      </c>
      <c r="I37" s="64"/>
      <c r="J37" s="75">
        <f>IF((((G37+H37)/2)+I37)&lt;=přihlášky!$F$9,(((G37+H37)/2)+I37),"DNF")</f>
        <v>1.4733217592592593E-3</v>
      </c>
    </row>
    <row r="38" spans="1:10" ht="60" customHeight="1" x14ac:dyDescent="0.25">
      <c r="A38" s="55">
        <v>18</v>
      </c>
      <c r="B38" s="57">
        <f>B37+přihlášky!$F$5</f>
        <v>0.49861111111111078</v>
      </c>
      <c r="C38" s="58" t="str">
        <f>Startovky!C21</f>
        <v>Ondřej Fišer</v>
      </c>
      <c r="D38" s="58" t="str">
        <f>Startovky!D21</f>
        <v>ÚO Tábor</v>
      </c>
      <c r="E38" s="59">
        <f>Startovky!E21</f>
        <v>1987</v>
      </c>
      <c r="F38" s="59" t="str">
        <f>Startovky!F21</f>
        <v>A</v>
      </c>
      <c r="G38" s="60">
        <v>1.0275462962962964E-3</v>
      </c>
      <c r="H38" s="60">
        <v>1.026388888888889E-3</v>
      </c>
      <c r="I38" s="64"/>
      <c r="J38" s="75">
        <f>IF((((G38+H38)/2)+I38)&lt;=přihlášky!$F$9,(((G38+H38)/2)+I38),"DNF")</f>
        <v>1.0269675925925928E-3</v>
      </c>
    </row>
    <row r="39" spans="1:10" ht="60" customHeight="1" x14ac:dyDescent="0.25">
      <c r="A39" s="55">
        <v>19</v>
      </c>
      <c r="B39" s="57">
        <f>B38+přihlášky!$F$5</f>
        <v>0.50347222222222188</v>
      </c>
      <c r="C39" s="58" t="str">
        <f>Startovky!C22</f>
        <v>Oto Švehla</v>
      </c>
      <c r="D39" s="58" t="str">
        <f>Startovky!D22</f>
        <v>ÚO Strakonice</v>
      </c>
      <c r="E39" s="59">
        <f>Startovky!E22</f>
        <v>1976</v>
      </c>
      <c r="F39" s="59" t="str">
        <f>Startovky!F22</f>
        <v>B</v>
      </c>
      <c r="G39" s="60">
        <v>1.2988425925925925E-3</v>
      </c>
      <c r="H39" s="60">
        <v>1.2962962962962963E-3</v>
      </c>
      <c r="I39" s="64"/>
      <c r="J39" s="75">
        <f>IF((((G39+H39)/2)+I39)&lt;=přihlášky!$F$9,(((G39+H39)/2)+I39),"DNF")</f>
        <v>1.2975694444444445E-3</v>
      </c>
    </row>
    <row r="40" spans="1:10" ht="60" customHeight="1" thickBot="1" x14ac:dyDescent="0.3">
      <c r="A40" s="56">
        <v>20</v>
      </c>
      <c r="B40" s="65">
        <f>B39+přihlášky!$F$5</f>
        <v>0.50833333333333297</v>
      </c>
      <c r="C40" s="66" t="str">
        <f>Startovky!C23</f>
        <v>Miloslav Kubín</v>
      </c>
      <c r="D40" s="66" t="str">
        <f>Startovky!D23</f>
        <v>ÚO Jindřichův Hradec</v>
      </c>
      <c r="E40" s="67">
        <f>Startovky!E23</f>
        <v>1986</v>
      </c>
      <c r="F40" s="67" t="str">
        <f>Startovky!F23</f>
        <v>A</v>
      </c>
      <c r="G40" s="68">
        <v>1.5391203703703704E-3</v>
      </c>
      <c r="H40" s="68">
        <v>1.5402777777777778E-3</v>
      </c>
      <c r="I40" s="69"/>
      <c r="J40" s="75">
        <f>IF((((G40+H40)/2)+I40)&lt;=přihlášky!$F$9,(((G40+H40)/2)+I40),"DNF")</f>
        <v>1.539699074074074E-3</v>
      </c>
    </row>
    <row r="41" spans="1:10" ht="60" customHeight="1" x14ac:dyDescent="0.25">
      <c r="A41" s="226" t="s">
        <v>24</v>
      </c>
      <c r="B41" s="227"/>
      <c r="C41" s="227"/>
      <c r="D41" s="227"/>
      <c r="E41" s="227"/>
      <c r="F41" s="227"/>
      <c r="G41" s="227"/>
      <c r="H41" s="227"/>
      <c r="I41" s="228"/>
      <c r="J41" s="76"/>
    </row>
    <row r="42" spans="1:10" ht="60" customHeight="1" x14ac:dyDescent="0.25">
      <c r="A42" s="229"/>
      <c r="B42" s="230"/>
      <c r="C42" s="230"/>
      <c r="D42" s="230"/>
      <c r="E42" s="230"/>
      <c r="F42" s="230"/>
      <c r="G42" s="230"/>
      <c r="H42" s="230"/>
      <c r="I42" s="231"/>
      <c r="J42" s="76"/>
    </row>
    <row r="43" spans="1:10" ht="60" customHeight="1" x14ac:dyDescent="0.25">
      <c r="A43" s="220" t="s">
        <v>41</v>
      </c>
      <c r="B43" s="221"/>
      <c r="C43" s="221"/>
      <c r="D43" s="221"/>
      <c r="E43" s="221"/>
      <c r="F43" s="221"/>
      <c r="G43" s="221"/>
      <c r="H43" s="221"/>
      <c r="I43" s="222"/>
      <c r="J43" s="76"/>
    </row>
    <row r="44" spans="1:10" ht="60" customHeight="1" x14ac:dyDescent="0.25">
      <c r="A44" s="223"/>
      <c r="B44" s="224"/>
      <c r="C44" s="224"/>
      <c r="D44" s="224"/>
      <c r="E44" s="224"/>
      <c r="F44" s="224"/>
      <c r="G44" s="224"/>
      <c r="H44" s="224"/>
      <c r="I44" s="225"/>
      <c r="J44" s="76"/>
    </row>
    <row r="45" spans="1:10" ht="60" customHeight="1" thickBot="1" x14ac:dyDescent="0.3">
      <c r="A45" s="194" t="s">
        <v>31</v>
      </c>
      <c r="B45" s="195" t="s">
        <v>12</v>
      </c>
      <c r="C45" s="195" t="s">
        <v>32</v>
      </c>
      <c r="D45" s="195" t="s">
        <v>33</v>
      </c>
      <c r="E45" s="196" t="s">
        <v>86</v>
      </c>
      <c r="F45" s="195" t="s">
        <v>23</v>
      </c>
      <c r="G45" s="195" t="s">
        <v>34</v>
      </c>
      <c r="H45" s="195" t="s">
        <v>35</v>
      </c>
      <c r="I45" s="197" t="s">
        <v>37</v>
      </c>
      <c r="J45" s="77" t="s">
        <v>30</v>
      </c>
    </row>
    <row r="46" spans="1:10" ht="60" customHeight="1" x14ac:dyDescent="0.25">
      <c r="A46" s="198">
        <v>21</v>
      </c>
      <c r="B46" s="199">
        <f>B40+přihlášky!$F$5</f>
        <v>0.51319444444444406</v>
      </c>
      <c r="C46" s="200" t="str">
        <f>Startovky!C24</f>
        <v>Brousil Michal</v>
      </c>
      <c r="D46" s="200" t="str">
        <f>Startovky!D24</f>
        <v>ÚO Písek</v>
      </c>
      <c r="E46" s="201">
        <f>Startovky!E24</f>
        <v>1989</v>
      </c>
      <c r="F46" s="201" t="str">
        <f>Startovky!F24</f>
        <v>A</v>
      </c>
      <c r="G46" s="202">
        <v>8.8831018518518523E-4</v>
      </c>
      <c r="H46" s="202">
        <v>8.8773148148148153E-4</v>
      </c>
      <c r="I46" s="203"/>
      <c r="J46" s="75">
        <f>IF((((G46+H46)/2)+I46)&lt;=přihlášky!$F$9,(((G46+H46)/2)+I46),"DNF")</f>
        <v>8.8802083333333333E-4</v>
      </c>
    </row>
    <row r="47" spans="1:10" ht="60" customHeight="1" x14ac:dyDescent="0.25">
      <c r="A47" s="55">
        <v>22</v>
      </c>
      <c r="B47" s="57">
        <f>B46+přihlášky!$F$5</f>
        <v>0.51805555555555516</v>
      </c>
      <c r="C47" s="58" t="str">
        <f>Startovky!C25</f>
        <v>David Hájek</v>
      </c>
      <c r="D47" s="58" t="str">
        <f>Startovky!D25</f>
        <v>ÚO České Budějovice</v>
      </c>
      <c r="E47" s="59">
        <f>Startovky!E25</f>
        <v>1992</v>
      </c>
      <c r="F47" s="59" t="str">
        <f>Startovky!F25</f>
        <v>A</v>
      </c>
      <c r="G47" s="60">
        <v>1.5681712962962965E-3</v>
      </c>
      <c r="H47" s="60">
        <v>1.5688657407407407E-3</v>
      </c>
      <c r="I47" s="64"/>
      <c r="J47" s="75">
        <f>IF((((G47+H47)/2)+I47)&lt;=přihlášky!$F$9,(((G47+H47)/2)+I47),"DNF")</f>
        <v>1.5685185185185186E-3</v>
      </c>
    </row>
    <row r="48" spans="1:10" ht="60" customHeight="1" x14ac:dyDescent="0.25">
      <c r="A48" s="55">
        <v>23</v>
      </c>
      <c r="B48" s="57">
        <f>B47+přihlášky!$F$5</f>
        <v>0.52291666666666625</v>
      </c>
      <c r="C48" s="58" t="str">
        <f>Startovky!C26</f>
        <v>Jan Nožička</v>
      </c>
      <c r="D48" s="58" t="str">
        <f>Startovky!D26</f>
        <v>ÚO Prachatice</v>
      </c>
      <c r="E48" s="59">
        <f>Startovky!E26</f>
        <v>1985</v>
      </c>
      <c r="F48" s="59" t="str">
        <f>Startovky!F26</f>
        <v>A</v>
      </c>
      <c r="G48" s="60">
        <v>1.3524305555555555E-3</v>
      </c>
      <c r="H48" s="60">
        <v>1.3531249999999999E-3</v>
      </c>
      <c r="I48" s="64"/>
      <c r="J48" s="75">
        <f>IF((((G48+H48)/2)+I48)&lt;=přihlášky!$F$9,(((G48+H48)/2)+I48),"DNF")</f>
        <v>1.3527777777777778E-3</v>
      </c>
    </row>
    <row r="49" spans="1:10" ht="60" customHeight="1" x14ac:dyDescent="0.25">
      <c r="A49" s="55">
        <v>24</v>
      </c>
      <c r="B49" s="57">
        <f>B48+přihlášky!$F$5</f>
        <v>0.52777777777777735</v>
      </c>
      <c r="C49" s="58" t="str">
        <f>Startovky!C27</f>
        <v>Jiří Bartuška</v>
      </c>
      <c r="D49" s="58" t="str">
        <f>Startovky!D27</f>
        <v>ÚO Český Krumlov</v>
      </c>
      <c r="E49" s="59">
        <f>Startovky!E27</f>
        <v>1987</v>
      </c>
      <c r="F49" s="59" t="str">
        <f>Startovky!F27</f>
        <v>A</v>
      </c>
      <c r="G49" s="60">
        <v>1.5778935185185184E-3</v>
      </c>
      <c r="H49" s="60">
        <v>1.5770833333333333E-3</v>
      </c>
      <c r="I49" s="64"/>
      <c r="J49" s="75">
        <f>IF((((G49+H49)/2)+I49)&lt;=přihlášky!$F$9,(((G49+H49)/2)+I49),"DNF")</f>
        <v>1.5774884259259258E-3</v>
      </c>
    </row>
    <row r="50" spans="1:10" ht="60" customHeight="1" thickBot="1" x14ac:dyDescent="0.3">
      <c r="A50" s="56">
        <v>25</v>
      </c>
      <c r="B50" s="65">
        <f>B49+přihlášky!$F$5</f>
        <v>0.53263888888888844</v>
      </c>
      <c r="C50" s="66" t="str">
        <f>Startovky!C28</f>
        <v>Lukáš Houdek</v>
      </c>
      <c r="D50" s="66" t="str">
        <f>Startovky!D28</f>
        <v>ÚO Tábor</v>
      </c>
      <c r="E50" s="67">
        <f>Startovky!E28</f>
        <v>1982</v>
      </c>
      <c r="F50" s="67" t="str">
        <f>Startovky!F28</f>
        <v>A</v>
      </c>
      <c r="G50" s="68">
        <v>7.6898148148148149E-4</v>
      </c>
      <c r="H50" s="68">
        <v>7.6944444444444456E-4</v>
      </c>
      <c r="I50" s="69"/>
      <c r="J50" s="75">
        <f>IF((((G50+H50)/2)+I50)&lt;=přihlášky!$F$9,(((G50+H50)/2)+I50),"DNF")</f>
        <v>7.6921296296296308E-4</v>
      </c>
    </row>
    <row r="51" spans="1:10" ht="60" customHeight="1" x14ac:dyDescent="0.25">
      <c r="A51" s="226" t="s">
        <v>24</v>
      </c>
      <c r="B51" s="227"/>
      <c r="C51" s="227"/>
      <c r="D51" s="227"/>
      <c r="E51" s="227"/>
      <c r="F51" s="227"/>
      <c r="G51" s="227"/>
      <c r="H51" s="227"/>
      <c r="I51" s="228"/>
      <c r="J51" s="76"/>
    </row>
    <row r="52" spans="1:10" ht="60" customHeight="1" x14ac:dyDescent="0.25">
      <c r="A52" s="229"/>
      <c r="B52" s="230"/>
      <c r="C52" s="230"/>
      <c r="D52" s="230"/>
      <c r="E52" s="230"/>
      <c r="F52" s="230"/>
      <c r="G52" s="230"/>
      <c r="H52" s="230"/>
      <c r="I52" s="231"/>
      <c r="J52" s="76"/>
    </row>
    <row r="53" spans="1:10" ht="60" customHeight="1" x14ac:dyDescent="0.25">
      <c r="A53" s="220" t="s">
        <v>41</v>
      </c>
      <c r="B53" s="221"/>
      <c r="C53" s="221"/>
      <c r="D53" s="221"/>
      <c r="E53" s="221"/>
      <c r="F53" s="221"/>
      <c r="G53" s="221"/>
      <c r="H53" s="221"/>
      <c r="I53" s="222"/>
      <c r="J53" s="76"/>
    </row>
    <row r="54" spans="1:10" ht="60" customHeight="1" x14ac:dyDescent="0.25">
      <c r="A54" s="223"/>
      <c r="B54" s="224"/>
      <c r="C54" s="224"/>
      <c r="D54" s="224"/>
      <c r="E54" s="224"/>
      <c r="F54" s="224"/>
      <c r="G54" s="224"/>
      <c r="H54" s="224"/>
      <c r="I54" s="225"/>
      <c r="J54" s="76"/>
    </row>
    <row r="55" spans="1:10" ht="60" customHeight="1" thickBot="1" x14ac:dyDescent="0.3">
      <c r="A55" s="194" t="s">
        <v>31</v>
      </c>
      <c r="B55" s="195" t="s">
        <v>12</v>
      </c>
      <c r="C55" s="195" t="s">
        <v>32</v>
      </c>
      <c r="D55" s="195" t="s">
        <v>33</v>
      </c>
      <c r="E55" s="196" t="s">
        <v>86</v>
      </c>
      <c r="F55" s="195" t="s">
        <v>23</v>
      </c>
      <c r="G55" s="195" t="s">
        <v>34</v>
      </c>
      <c r="H55" s="195" t="s">
        <v>35</v>
      </c>
      <c r="I55" s="197" t="s">
        <v>37</v>
      </c>
      <c r="J55" s="77" t="s">
        <v>30</v>
      </c>
    </row>
    <row r="56" spans="1:10" ht="60" customHeight="1" x14ac:dyDescent="0.25">
      <c r="A56" s="198">
        <v>26</v>
      </c>
      <c r="B56" s="199">
        <f>B50+přihlášky!$F$5</f>
        <v>0.53749999999999953</v>
      </c>
      <c r="C56" s="200" t="str">
        <f>Startovky!C29</f>
        <v>Ivan Pěnča</v>
      </c>
      <c r="D56" s="200" t="str">
        <f>Startovky!D29</f>
        <v>ÚO Strakonice</v>
      </c>
      <c r="E56" s="201">
        <f>Startovky!E29</f>
        <v>1990</v>
      </c>
      <c r="F56" s="201" t="str">
        <f>Startovky!F29</f>
        <v>A</v>
      </c>
      <c r="G56" s="202">
        <v>1.2974537037037037E-3</v>
      </c>
      <c r="H56" s="202">
        <v>1.2986111111111113E-3</v>
      </c>
      <c r="I56" s="203"/>
      <c r="J56" s="75">
        <f>IF((((G56+H56)/2)+I56)&lt;=přihlášky!$F$9,(((G56+H56)/2)+I56),"DNF")</f>
        <v>1.2980324074074075E-3</v>
      </c>
    </row>
    <row r="57" spans="1:10" ht="60" customHeight="1" x14ac:dyDescent="0.25">
      <c r="A57" s="55">
        <v>27</v>
      </c>
      <c r="B57" s="57">
        <f>B56+přihlášky!$F$5</f>
        <v>0.54236111111111063</v>
      </c>
      <c r="C57" s="58" t="str">
        <f>Startovky!C30</f>
        <v>Stanislav Šmíd</v>
      </c>
      <c r="D57" s="58" t="str">
        <f>Startovky!D30</f>
        <v>ÚO Jindřichův Hradec</v>
      </c>
      <c r="E57" s="59">
        <f>Startovky!E30</f>
        <v>1986</v>
      </c>
      <c r="F57" s="59" t="str">
        <f>Startovky!F30</f>
        <v>A</v>
      </c>
      <c r="G57" s="60">
        <v>1.6381944444444445E-3</v>
      </c>
      <c r="H57" s="60">
        <v>1.6381944444444445E-3</v>
      </c>
      <c r="I57" s="64"/>
      <c r="J57" s="75">
        <f>IF((((G57+H57)/2)+I57)&lt;=přihlášky!$F$9,(((G57+H57)/2)+I57),"DNF")</f>
        <v>1.6381944444444445E-3</v>
      </c>
    </row>
    <row r="58" spans="1:10" ht="60" customHeight="1" x14ac:dyDescent="0.25">
      <c r="A58" s="55">
        <v>28</v>
      </c>
      <c r="B58" s="57">
        <f>B57+přihlášky!$F$5</f>
        <v>0.54722222222222172</v>
      </c>
      <c r="C58" s="58" t="str">
        <f>Startovky!C31</f>
        <v>Novotný Tomáš</v>
      </c>
      <c r="D58" s="58" t="str">
        <f>Startovky!D31</f>
        <v>ÚO Písek</v>
      </c>
      <c r="E58" s="59">
        <f>Startovky!E31</f>
        <v>1985</v>
      </c>
      <c r="F58" s="59" t="str">
        <f>Startovky!F31</f>
        <v>A</v>
      </c>
      <c r="G58" s="60">
        <v>1.0364583333333332E-3</v>
      </c>
      <c r="H58" s="60">
        <v>1.0361111111111111E-3</v>
      </c>
      <c r="I58" s="64"/>
      <c r="J58" s="75">
        <f>IF((((G58+H58)/2)+I58)&lt;=přihlášky!$F$9,(((G58+H58)/2)+I58),"DNF")</f>
        <v>1.0362847222222223E-3</v>
      </c>
    </row>
    <row r="59" spans="1:10" ht="60" customHeight="1" x14ac:dyDescent="0.25">
      <c r="A59" s="55">
        <v>29</v>
      </c>
      <c r="B59" s="57">
        <f>B58+přihlášky!$F$5</f>
        <v>0.55208333333333282</v>
      </c>
      <c r="C59" s="58" t="str">
        <f>Startovky!C32</f>
        <v>Jakub Kostohryz</v>
      </c>
      <c r="D59" s="58" t="str">
        <f>Startovky!D32</f>
        <v>ÚO České Budějovice</v>
      </c>
      <c r="E59" s="59">
        <f>Startovky!E32</f>
        <v>1984</v>
      </c>
      <c r="F59" s="59" t="str">
        <f>Startovky!F32</f>
        <v>A</v>
      </c>
      <c r="G59" s="60">
        <v>1.4575231481481481E-3</v>
      </c>
      <c r="H59" s="60">
        <v>1.4591435185185187E-3</v>
      </c>
      <c r="I59" s="64"/>
      <c r="J59" s="75">
        <f>IF((((G59+H59)/2)+I59)&lt;=přihlášky!$F$9,(((G59+H59)/2)+I59),"DNF")</f>
        <v>1.4583333333333334E-3</v>
      </c>
    </row>
    <row r="60" spans="1:10" ht="60" customHeight="1" thickBot="1" x14ac:dyDescent="0.3">
      <c r="A60" s="56">
        <v>30</v>
      </c>
      <c r="B60" s="65">
        <f>B59+přihlášky!$F$5</f>
        <v>0.55694444444444391</v>
      </c>
      <c r="C60" s="66" t="str">
        <f>Startovky!C33</f>
        <v>Martin Cais</v>
      </c>
      <c r="D60" s="66" t="str">
        <f>Startovky!D33</f>
        <v>ÚO Prachatice</v>
      </c>
      <c r="E60" s="67">
        <f>Startovky!E33</f>
        <v>1987</v>
      </c>
      <c r="F60" s="67" t="str">
        <f>Startovky!F33</f>
        <v>A</v>
      </c>
      <c r="G60" s="68">
        <v>1.3090277777777779E-3</v>
      </c>
      <c r="H60" s="68">
        <v>1.308912037037037E-3</v>
      </c>
      <c r="I60" s="69"/>
      <c r="J60" s="75">
        <f>IF((((G60+H60)/2)+I60)&lt;=přihlášky!$F$9,(((G60+H60)/2)+I60),"DNF")</f>
        <v>1.3089699074074076E-3</v>
      </c>
    </row>
    <row r="61" spans="1:10" ht="60" customHeight="1" x14ac:dyDescent="0.25">
      <c r="A61" s="226" t="s">
        <v>24</v>
      </c>
      <c r="B61" s="227"/>
      <c r="C61" s="227"/>
      <c r="D61" s="227"/>
      <c r="E61" s="227"/>
      <c r="F61" s="227"/>
      <c r="G61" s="227"/>
      <c r="H61" s="227"/>
      <c r="I61" s="228"/>
      <c r="J61" s="76"/>
    </row>
    <row r="62" spans="1:10" ht="60" customHeight="1" x14ac:dyDescent="0.25">
      <c r="A62" s="229"/>
      <c r="B62" s="230"/>
      <c r="C62" s="230"/>
      <c r="D62" s="230"/>
      <c r="E62" s="230"/>
      <c r="F62" s="230"/>
      <c r="G62" s="230"/>
      <c r="H62" s="230"/>
      <c r="I62" s="231"/>
      <c r="J62" s="76"/>
    </row>
    <row r="63" spans="1:10" ht="60" customHeight="1" x14ac:dyDescent="0.25">
      <c r="A63" s="220" t="s">
        <v>41</v>
      </c>
      <c r="B63" s="221"/>
      <c r="C63" s="221"/>
      <c r="D63" s="221"/>
      <c r="E63" s="221"/>
      <c r="F63" s="221"/>
      <c r="G63" s="221"/>
      <c r="H63" s="221"/>
      <c r="I63" s="222"/>
      <c r="J63" s="76"/>
    </row>
    <row r="64" spans="1:10" ht="60" customHeight="1" x14ac:dyDescent="0.25">
      <c r="A64" s="223"/>
      <c r="B64" s="224"/>
      <c r="C64" s="224"/>
      <c r="D64" s="224"/>
      <c r="E64" s="224"/>
      <c r="F64" s="224"/>
      <c r="G64" s="224"/>
      <c r="H64" s="224"/>
      <c r="I64" s="225"/>
      <c r="J64" s="76"/>
    </row>
    <row r="65" spans="1:10" ht="60" customHeight="1" thickBot="1" x14ac:dyDescent="0.3">
      <c r="A65" s="194" t="s">
        <v>31</v>
      </c>
      <c r="B65" s="195" t="s">
        <v>12</v>
      </c>
      <c r="C65" s="195" t="s">
        <v>32</v>
      </c>
      <c r="D65" s="195" t="s">
        <v>33</v>
      </c>
      <c r="E65" s="196" t="s">
        <v>86</v>
      </c>
      <c r="F65" s="195" t="s">
        <v>23</v>
      </c>
      <c r="G65" s="195" t="s">
        <v>34</v>
      </c>
      <c r="H65" s="195" t="s">
        <v>35</v>
      </c>
      <c r="I65" s="197" t="s">
        <v>37</v>
      </c>
      <c r="J65" s="77" t="s">
        <v>30</v>
      </c>
    </row>
    <row r="66" spans="1:10" ht="60" customHeight="1" x14ac:dyDescent="0.25">
      <c r="A66" s="198">
        <v>31</v>
      </c>
      <c r="B66" s="199">
        <f>B60+přihlášky!$F$5</f>
        <v>0.561805555555555</v>
      </c>
      <c r="C66" s="200" t="str">
        <f>Startovky!C34</f>
        <v>Radek Moučka</v>
      </c>
      <c r="D66" s="200" t="str">
        <f>Startovky!D34</f>
        <v>ÚO Český Krumlov</v>
      </c>
      <c r="E66" s="201">
        <f>Startovky!E34</f>
        <v>1979</v>
      </c>
      <c r="F66" s="201" t="str">
        <f>Startovky!F34</f>
        <v>B</v>
      </c>
      <c r="G66" s="202">
        <v>1.2493055555555554E-3</v>
      </c>
      <c r="H66" s="202">
        <v>1.2474537037037037E-3</v>
      </c>
      <c r="I66" s="203"/>
      <c r="J66" s="75">
        <f>IF((((G66+H66)/2)+I66)&lt;=přihlášky!$F$9,(((G66+H66)/2)+I66),"DNF")</f>
        <v>1.2483796296296297E-3</v>
      </c>
    </row>
    <row r="67" spans="1:10" ht="60" customHeight="1" x14ac:dyDescent="0.25">
      <c r="A67" s="55">
        <v>32</v>
      </c>
      <c r="B67" s="57">
        <f>B66+přihlášky!$F$5</f>
        <v>0.5666666666666661</v>
      </c>
      <c r="C67" s="58" t="str">
        <f>Startovky!C35</f>
        <v>NESTARTUJE</v>
      </c>
      <c r="D67" s="58" t="str">
        <f>Startovky!D35</f>
        <v>ÚO Tábor</v>
      </c>
      <c r="E67" s="59">
        <f>Startovky!E35</f>
        <v>0</v>
      </c>
      <c r="F67" s="59">
        <f>Startovky!F35</f>
        <v>0</v>
      </c>
      <c r="G67" s="60" t="s">
        <v>100</v>
      </c>
      <c r="H67" s="60" t="s">
        <v>100</v>
      </c>
      <c r="I67" s="64"/>
      <c r="J67" s="75" t="s">
        <v>100</v>
      </c>
    </row>
    <row r="68" spans="1:10" ht="60" customHeight="1" x14ac:dyDescent="0.25">
      <c r="A68" s="55">
        <v>33</v>
      </c>
      <c r="B68" s="57">
        <f>B67+přihlášky!$F$5</f>
        <v>0.57152777777777719</v>
      </c>
      <c r="C68" s="58" t="str">
        <f>Startovky!C36</f>
        <v>Adam Drančák</v>
      </c>
      <c r="D68" s="58" t="str">
        <f>Startovky!D36</f>
        <v>ÚO Strakonice</v>
      </c>
      <c r="E68" s="59">
        <f>Startovky!E36</f>
        <v>1976</v>
      </c>
      <c r="F68" s="59" t="str">
        <f>Startovky!F36</f>
        <v>B</v>
      </c>
      <c r="G68" s="60">
        <v>1.0729166666666667E-3</v>
      </c>
      <c r="H68" s="60">
        <v>1.0724537037037037E-3</v>
      </c>
      <c r="I68" s="64"/>
      <c r="J68" s="75">
        <f>IF((((G68+H68)/2)+I68)&lt;=přihlášky!$F$9,(((G68+H68)/2)+I68),"DNF")</f>
        <v>1.0726851851851852E-3</v>
      </c>
    </row>
    <row r="69" spans="1:10" ht="60" customHeight="1" x14ac:dyDescent="0.25">
      <c r="A69" s="55">
        <v>34</v>
      </c>
      <c r="B69" s="57">
        <f>B68+přihlášky!$F$5</f>
        <v>0.57638888888888828</v>
      </c>
      <c r="C69" s="58" t="str">
        <f>Startovky!C37</f>
        <v>Radek Klein</v>
      </c>
      <c r="D69" s="58" t="str">
        <f>Startovky!D37</f>
        <v>ÚO Jindřichův Hradec</v>
      </c>
      <c r="E69" s="59">
        <f>Startovky!E37</f>
        <v>1990</v>
      </c>
      <c r="F69" s="59" t="str">
        <f>Startovky!F37</f>
        <v>A</v>
      </c>
      <c r="G69" s="60">
        <v>1.206712962962963E-3</v>
      </c>
      <c r="H69" s="60">
        <v>1.207175925925926E-3</v>
      </c>
      <c r="I69" s="64"/>
      <c r="J69" s="75">
        <f>IF((((G69+H69)/2)+I69)&lt;=přihlášky!$F$9,(((G69+H69)/2)+I69),"DNF")</f>
        <v>1.2069444444444445E-3</v>
      </c>
    </row>
    <row r="70" spans="1:10" ht="60" customHeight="1" thickBot="1" x14ac:dyDescent="0.3">
      <c r="A70" s="56">
        <v>35</v>
      </c>
      <c r="B70" s="65">
        <f>B69+přihlášky!$F$5</f>
        <v>0.58124999999999938</v>
      </c>
      <c r="C70" s="66" t="str">
        <f>Startovky!C38</f>
        <v>NESTARTUJE</v>
      </c>
      <c r="D70" s="66" t="str">
        <f>Startovky!D38</f>
        <v>ÚO Písek</v>
      </c>
      <c r="E70" s="67">
        <f>Startovky!E38</f>
        <v>0</v>
      </c>
      <c r="F70" s="67">
        <f>Startovky!F38</f>
        <v>0</v>
      </c>
      <c r="G70" s="68" t="s">
        <v>100</v>
      </c>
      <c r="H70" s="68" t="s">
        <v>100</v>
      </c>
      <c r="I70" s="69"/>
      <c r="J70" s="78" t="s">
        <v>100</v>
      </c>
    </row>
  </sheetData>
  <mergeCells count="14">
    <mergeCell ref="A61:I62"/>
    <mergeCell ref="A63:I64"/>
    <mergeCell ref="A31:I32"/>
    <mergeCell ref="A33:I34"/>
    <mergeCell ref="A41:I42"/>
    <mergeCell ref="A43:I44"/>
    <mergeCell ref="A51:I52"/>
    <mergeCell ref="A53:I54"/>
    <mergeCell ref="A23:I24"/>
    <mergeCell ref="A1:I2"/>
    <mergeCell ref="A3:I4"/>
    <mergeCell ref="A11:I12"/>
    <mergeCell ref="A13:I14"/>
    <mergeCell ref="A21:I22"/>
  </mergeCells>
  <pageMargins left="0.70866141732283472" right="0.70866141732283472" top="0.78740157480314965" bottom="0.78740157480314965" header="0.31496062992125984" footer="0.31496062992125984"/>
  <pageSetup paperSize="9" scale="75" fitToHeight="7" orientation="landscape" horizontalDpi="300" verticalDpi="300" r:id="rId1"/>
  <rowBreaks count="7" manualBreakCount="7">
    <brk id="10" max="8" man="1"/>
    <brk id="20" max="8" man="1"/>
    <brk id="30" max="8" man="1"/>
    <brk id="40" max="8" man="1"/>
    <brk id="50" max="8" man="1"/>
    <brk id="60" max="8" man="1"/>
    <brk id="70" max="7" man="1"/>
  </rowBreaks>
  <colBreaks count="1" manualBreakCount="1">
    <brk id="9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topLeftCell="A65" zoomScale="80" zoomScaleNormal="100" zoomScaleSheetLayoutView="80" workbookViewId="0">
      <selection activeCell="I69" sqref="I69"/>
    </sheetView>
  </sheetViews>
  <sheetFormatPr defaultRowHeight="15.75" x14ac:dyDescent="0.25"/>
  <cols>
    <col min="1" max="2" width="6.5703125" style="16" customWidth="1"/>
    <col min="3" max="3" width="26.140625" style="16" customWidth="1"/>
    <col min="4" max="4" width="22.5703125" style="16" customWidth="1"/>
    <col min="5" max="5" width="10.5703125" style="16" customWidth="1"/>
    <col min="6" max="6" width="10.28515625" style="16" customWidth="1"/>
    <col min="7" max="8" width="18.42578125" style="16" customWidth="1"/>
    <col min="9" max="9" width="39.42578125" style="16" customWidth="1"/>
    <col min="10" max="10" width="17.28515625" style="16" customWidth="1"/>
    <col min="11" max="16384" width="9.140625" style="16"/>
  </cols>
  <sheetData>
    <row r="1" spans="1:14" ht="60" customHeight="1" x14ac:dyDescent="0.25">
      <c r="A1" s="226" t="s">
        <v>24</v>
      </c>
      <c r="B1" s="227"/>
      <c r="C1" s="227"/>
      <c r="D1" s="227"/>
      <c r="E1" s="227"/>
      <c r="F1" s="227"/>
      <c r="G1" s="227"/>
      <c r="H1" s="227"/>
      <c r="I1" s="228"/>
    </row>
    <row r="2" spans="1:14" ht="60" customHeight="1" x14ac:dyDescent="0.25">
      <c r="A2" s="229"/>
      <c r="B2" s="230"/>
      <c r="C2" s="230"/>
      <c r="D2" s="230"/>
      <c r="E2" s="230"/>
      <c r="F2" s="230"/>
      <c r="G2" s="230"/>
      <c r="H2" s="230"/>
      <c r="I2" s="231"/>
    </row>
    <row r="3" spans="1:14" ht="60" customHeight="1" x14ac:dyDescent="0.25">
      <c r="A3" s="220" t="s">
        <v>42</v>
      </c>
      <c r="B3" s="221"/>
      <c r="C3" s="221"/>
      <c r="D3" s="221"/>
      <c r="E3" s="221"/>
      <c r="F3" s="221"/>
      <c r="G3" s="221"/>
      <c r="H3" s="221"/>
      <c r="I3" s="222"/>
      <c r="N3" s="3"/>
    </row>
    <row r="4" spans="1:14" ht="60" customHeight="1" thickBot="1" x14ac:dyDescent="0.3">
      <c r="A4" s="223"/>
      <c r="B4" s="224"/>
      <c r="C4" s="224"/>
      <c r="D4" s="224"/>
      <c r="E4" s="224"/>
      <c r="F4" s="224"/>
      <c r="G4" s="224"/>
      <c r="H4" s="224"/>
      <c r="I4" s="225"/>
    </row>
    <row r="5" spans="1:14" ht="60" customHeight="1" x14ac:dyDescent="0.25">
      <c r="A5" s="62" t="s">
        <v>31</v>
      </c>
      <c r="B5" s="54" t="s">
        <v>12</v>
      </c>
      <c r="C5" s="54" t="s">
        <v>32</v>
      </c>
      <c r="D5" s="54" t="s">
        <v>33</v>
      </c>
      <c r="E5" s="54" t="s">
        <v>86</v>
      </c>
      <c r="F5" s="54" t="s">
        <v>23</v>
      </c>
      <c r="G5" s="54" t="s">
        <v>34</v>
      </c>
      <c r="H5" s="54" t="s">
        <v>35</v>
      </c>
      <c r="I5" s="63" t="s">
        <v>37</v>
      </c>
      <c r="J5" s="74" t="s">
        <v>30</v>
      </c>
    </row>
    <row r="6" spans="1:14" ht="60" customHeight="1" x14ac:dyDescent="0.25">
      <c r="A6" s="55">
        <v>1</v>
      </c>
      <c r="B6" s="57">
        <f>přihlášky!$F$4+přihlášky!F5+přihlášky!F5+přihlášky!F5</f>
        <v>0.42083333333333328</v>
      </c>
      <c r="C6" s="58" t="str">
        <f>Startovky!C4</f>
        <v>Lukáš Kraus</v>
      </c>
      <c r="D6" s="58" t="str">
        <f>Startovky!D4</f>
        <v>ÚO České Budějovice</v>
      </c>
      <c r="E6" s="59">
        <f>Startovky!E4</f>
        <v>1984</v>
      </c>
      <c r="F6" s="59" t="str">
        <f>Startovky!F4</f>
        <v>A</v>
      </c>
      <c r="G6" s="60">
        <v>1.4163194444444442E-3</v>
      </c>
      <c r="H6" s="60">
        <v>1.416087962962963E-3</v>
      </c>
      <c r="I6" s="71"/>
      <c r="J6" s="75">
        <f>IF((((G6+H6)/2)+I6)&lt;=přihlášky!$F$10,(((G6+H6)/2)+I6),"DNF")</f>
        <v>1.4162037037037036E-3</v>
      </c>
    </row>
    <row r="7" spans="1:14" ht="60" customHeight="1" x14ac:dyDescent="0.25">
      <c r="A7" s="55">
        <v>2</v>
      </c>
      <c r="B7" s="57">
        <f>B6+přihlášky!$F$5</f>
        <v>0.42569444444444438</v>
      </c>
      <c r="C7" s="58" t="str">
        <f>Startovky!C5</f>
        <v>Milan Zaunmuller ml.</v>
      </c>
      <c r="D7" s="58" t="str">
        <f>Startovky!D5</f>
        <v>ÚO Prachatice</v>
      </c>
      <c r="E7" s="59">
        <f>Startovky!E5</f>
        <v>1987</v>
      </c>
      <c r="F7" s="59" t="str">
        <f>Startovky!F5</f>
        <v>A</v>
      </c>
      <c r="G7" s="60">
        <v>2.8756944444444446E-3</v>
      </c>
      <c r="H7" s="60">
        <v>2.874074074074074E-3</v>
      </c>
      <c r="I7" s="71"/>
      <c r="J7" s="75">
        <f>IF((((G7+H7)/2)+I7)&lt;=přihlášky!$F$10,(((G7+H7)/2)+I7),"DNF")</f>
        <v>2.8748842592592593E-3</v>
      </c>
    </row>
    <row r="8" spans="1:14" ht="60" customHeight="1" x14ac:dyDescent="0.25">
      <c r="A8" s="55">
        <v>3</v>
      </c>
      <c r="B8" s="57">
        <f>B7+přihlášky!$F$5</f>
        <v>0.43055555555555547</v>
      </c>
      <c r="C8" s="58" t="str">
        <f>Startovky!C6</f>
        <v>Pavel Vejvara</v>
      </c>
      <c r="D8" s="58" t="str">
        <f>Startovky!D6</f>
        <v>ÚO Český Krumlov</v>
      </c>
      <c r="E8" s="59">
        <f>Startovky!E6</f>
        <v>1979</v>
      </c>
      <c r="F8" s="59" t="str">
        <f>Startovky!F6</f>
        <v>B</v>
      </c>
      <c r="G8" s="60">
        <v>1.0920138888888889E-3</v>
      </c>
      <c r="H8" s="60">
        <v>1.0922453703703704E-3</v>
      </c>
      <c r="I8" s="71"/>
      <c r="J8" s="75">
        <f>IF((((G8+H8)/2)+I8)&lt;=přihlášky!$F$10,(((G8+H8)/2)+I8),"DNF")</f>
        <v>1.0921296296296295E-3</v>
      </c>
    </row>
    <row r="9" spans="1:14" ht="60" customHeight="1" x14ac:dyDescent="0.25">
      <c r="A9" s="55">
        <v>4</v>
      </c>
      <c r="B9" s="57">
        <f>B8+přihlášky!$F$5</f>
        <v>0.43541666666666656</v>
      </c>
      <c r="C9" s="58" t="str">
        <f>Startovky!C7</f>
        <v>Petr Benda</v>
      </c>
      <c r="D9" s="58" t="str">
        <f>Startovky!D7</f>
        <v>ÚO Tábor</v>
      </c>
      <c r="E9" s="59">
        <f>Startovky!E7</f>
        <v>1978</v>
      </c>
      <c r="F9" s="59" t="str">
        <f>Startovky!F7</f>
        <v>B</v>
      </c>
      <c r="G9" s="60">
        <v>8.9629629629629619E-4</v>
      </c>
      <c r="H9" s="60">
        <v>8.9849537037037035E-4</v>
      </c>
      <c r="I9" s="71"/>
      <c r="J9" s="75">
        <f>IF((((G9+H9)/2)+I9)&lt;=přihlášky!$F$10,(((G9+H9)/2)+I9),"DNF")</f>
        <v>8.9739583333333327E-4</v>
      </c>
    </row>
    <row r="10" spans="1:14" ht="60" customHeight="1" thickBot="1" x14ac:dyDescent="0.3">
      <c r="A10" s="56">
        <v>5</v>
      </c>
      <c r="B10" s="57">
        <f>B9+přihlášky!$F$5</f>
        <v>0.44027777777777766</v>
      </c>
      <c r="C10" s="66" t="str">
        <f>Startovky!C8</f>
        <v>Karel Sokol</v>
      </c>
      <c r="D10" s="66" t="str">
        <f>Startovky!D8</f>
        <v>ÚO Strakonice</v>
      </c>
      <c r="E10" s="67">
        <f>Startovky!E8</f>
        <v>1975</v>
      </c>
      <c r="F10" s="67" t="str">
        <f>Startovky!F8</f>
        <v>B</v>
      </c>
      <c r="G10" s="68">
        <v>1.0706018518518519E-3</v>
      </c>
      <c r="H10" s="68">
        <v>1.0702546296296298E-3</v>
      </c>
      <c r="I10" s="73"/>
      <c r="J10" s="75">
        <f>IF((((G10+H10)/2)+I10)&lt;=přihlášky!$F$10,(((G10+H10)/2)+I10),"DNF")</f>
        <v>1.0704282407407407E-3</v>
      </c>
    </row>
    <row r="11" spans="1:14" ht="60" customHeight="1" x14ac:dyDescent="0.25">
      <c r="A11" s="226" t="s">
        <v>24</v>
      </c>
      <c r="B11" s="227"/>
      <c r="C11" s="227"/>
      <c r="D11" s="227"/>
      <c r="E11" s="227"/>
      <c r="F11" s="227"/>
      <c r="G11" s="227"/>
      <c r="H11" s="227"/>
      <c r="I11" s="228"/>
      <c r="J11" s="76"/>
    </row>
    <row r="12" spans="1:14" ht="60" customHeight="1" x14ac:dyDescent="0.25">
      <c r="A12" s="229"/>
      <c r="B12" s="230"/>
      <c r="C12" s="230"/>
      <c r="D12" s="230"/>
      <c r="E12" s="230"/>
      <c r="F12" s="230"/>
      <c r="G12" s="230"/>
      <c r="H12" s="230"/>
      <c r="I12" s="231"/>
      <c r="J12" s="76"/>
    </row>
    <row r="13" spans="1:14" ht="60" customHeight="1" x14ac:dyDescent="0.25">
      <c r="A13" s="220" t="s">
        <v>42</v>
      </c>
      <c r="B13" s="221"/>
      <c r="C13" s="221"/>
      <c r="D13" s="221"/>
      <c r="E13" s="221"/>
      <c r="F13" s="221"/>
      <c r="G13" s="221"/>
      <c r="H13" s="221"/>
      <c r="I13" s="222"/>
      <c r="J13" s="76"/>
    </row>
    <row r="14" spans="1:14" ht="60" customHeight="1" x14ac:dyDescent="0.25">
      <c r="A14" s="223"/>
      <c r="B14" s="224"/>
      <c r="C14" s="224"/>
      <c r="D14" s="224"/>
      <c r="E14" s="224"/>
      <c r="F14" s="224"/>
      <c r="G14" s="224"/>
      <c r="H14" s="224"/>
      <c r="I14" s="225"/>
      <c r="J14" s="76"/>
    </row>
    <row r="15" spans="1:14" ht="60" customHeight="1" x14ac:dyDescent="0.25">
      <c r="A15" s="70" t="s">
        <v>31</v>
      </c>
      <c r="B15" s="61" t="s">
        <v>12</v>
      </c>
      <c r="C15" s="61" t="s">
        <v>32</v>
      </c>
      <c r="D15" s="61" t="s">
        <v>33</v>
      </c>
      <c r="E15" s="54" t="s">
        <v>86</v>
      </c>
      <c r="F15" s="61" t="s">
        <v>23</v>
      </c>
      <c r="G15" s="61" t="s">
        <v>34</v>
      </c>
      <c r="H15" s="61" t="s">
        <v>35</v>
      </c>
      <c r="I15" s="63" t="s">
        <v>37</v>
      </c>
      <c r="J15" s="77" t="s">
        <v>30</v>
      </c>
    </row>
    <row r="16" spans="1:14" ht="60" customHeight="1" x14ac:dyDescent="0.25">
      <c r="A16" s="55">
        <v>6</v>
      </c>
      <c r="B16" s="57">
        <f>B10+přihlášky!$F$5</f>
        <v>0.44513888888888875</v>
      </c>
      <c r="C16" s="58" t="str">
        <f>Startovky!C9</f>
        <v>Pavel Brůžek</v>
      </c>
      <c r="D16" s="58" t="str">
        <f>Startovky!D9</f>
        <v>ÚO Jindřichův Hradec</v>
      </c>
      <c r="E16" s="59">
        <f>Startovky!E9</f>
        <v>1984</v>
      </c>
      <c r="F16" s="59" t="str">
        <f>Startovky!F9</f>
        <v>A</v>
      </c>
      <c r="G16" s="60">
        <v>9.7326388888888885E-4</v>
      </c>
      <c r="H16" s="60">
        <v>9.7222222222222209E-4</v>
      </c>
      <c r="I16" s="64"/>
      <c r="J16" s="75">
        <f>IF((((G16+H16)/2)+I16)&lt;=přihlášky!$F$10,(((G16+H16)/2)+I16),"DNF")</f>
        <v>9.7274305555555547E-4</v>
      </c>
    </row>
    <row r="17" spans="1:10" ht="60" customHeight="1" x14ac:dyDescent="0.25">
      <c r="A17" s="55">
        <v>7</v>
      </c>
      <c r="B17" s="57">
        <f>B16+přihlášky!$F$5</f>
        <v>0.44999999999999984</v>
      </c>
      <c r="C17" s="58" t="str">
        <f>Startovky!C10</f>
        <v>Vinkelhofer Miroslav</v>
      </c>
      <c r="D17" s="58" t="str">
        <f>Startovky!D10</f>
        <v>ÚO Písek</v>
      </c>
      <c r="E17" s="59">
        <f>Startovky!E10</f>
        <v>1979</v>
      </c>
      <c r="F17" s="59" t="str">
        <f>Startovky!F10</f>
        <v>B</v>
      </c>
      <c r="G17" s="60" t="s">
        <v>100</v>
      </c>
      <c r="H17" s="60" t="s">
        <v>100</v>
      </c>
      <c r="I17" s="64"/>
      <c r="J17" s="75" t="s">
        <v>100</v>
      </c>
    </row>
    <row r="18" spans="1:10" ht="60" customHeight="1" x14ac:dyDescent="0.25">
      <c r="A18" s="55">
        <v>8</v>
      </c>
      <c r="B18" s="57">
        <f>B17+přihlášky!$F$5</f>
        <v>0.45486111111111094</v>
      </c>
      <c r="C18" s="58" t="str">
        <f>Startovky!C11</f>
        <v>Petr Švepeš</v>
      </c>
      <c r="D18" s="58" t="str">
        <f>Startovky!D11</f>
        <v>ÚO České Budějovice</v>
      </c>
      <c r="E18" s="59">
        <f>Startovky!E11</f>
        <v>1981</v>
      </c>
      <c r="F18" s="59" t="str">
        <f>Startovky!F11</f>
        <v>A</v>
      </c>
      <c r="G18" s="60">
        <v>1.1689814814814816E-3</v>
      </c>
      <c r="H18" s="60">
        <v>1.1700231481481481E-3</v>
      </c>
      <c r="I18" s="64"/>
      <c r="J18" s="75">
        <f>IF((((G18+H18)/2)+I18)&lt;=přihlášky!$F$10,(((G18+H18)/2)+I18),"DNF")</f>
        <v>1.1695023148148148E-3</v>
      </c>
    </row>
    <row r="19" spans="1:10" ht="60" customHeight="1" x14ac:dyDescent="0.25">
      <c r="A19" s="55">
        <v>9</v>
      </c>
      <c r="B19" s="57">
        <f>B18+přihlášky!$F$5</f>
        <v>0.45972222222222203</v>
      </c>
      <c r="C19" s="58" t="str">
        <f>Startovky!C12</f>
        <v>Petr Pecka</v>
      </c>
      <c r="D19" s="58" t="str">
        <f>Startovky!D12</f>
        <v>ÚO Prachatice</v>
      </c>
      <c r="E19" s="59">
        <f>Startovky!E12</f>
        <v>1971</v>
      </c>
      <c r="F19" s="59" t="str">
        <f>Startovky!F12</f>
        <v>B</v>
      </c>
      <c r="G19" s="60">
        <v>9.1585648148148147E-4</v>
      </c>
      <c r="H19" s="60">
        <v>9.1539351851851851E-4</v>
      </c>
      <c r="I19" s="64"/>
      <c r="J19" s="75">
        <f>IF((((G19+H19)/2)+I19)&lt;=přihlášky!$F$10,(((G19+H19)/2)+I19),"DNF")</f>
        <v>9.1562499999999999E-4</v>
      </c>
    </row>
    <row r="20" spans="1:10" ht="60" customHeight="1" thickBot="1" x14ac:dyDescent="0.3">
      <c r="A20" s="56">
        <v>10</v>
      </c>
      <c r="B20" s="57">
        <f>B19+přihlášky!$F$5</f>
        <v>0.46458333333333313</v>
      </c>
      <c r="C20" s="66" t="str">
        <f>Startovky!C13</f>
        <v>Aleš Preněk</v>
      </c>
      <c r="D20" s="66" t="str">
        <f>Startovky!D13</f>
        <v>ÚO Český Krumlov</v>
      </c>
      <c r="E20" s="67">
        <f>Startovky!E13</f>
        <v>1983</v>
      </c>
      <c r="F20" s="67" t="str">
        <f>Startovky!F13</f>
        <v>A</v>
      </c>
      <c r="G20" s="68">
        <v>1.5498842592592593E-3</v>
      </c>
      <c r="H20" s="68">
        <v>1.5498842592592593E-3</v>
      </c>
      <c r="I20" s="69"/>
      <c r="J20" s="75">
        <f>IF((((G20+H20)/2)+I20)&lt;=přihlášky!$F$10,(((G20+H20)/2)+I20),"DNF")</f>
        <v>1.5498842592592593E-3</v>
      </c>
    </row>
    <row r="21" spans="1:10" ht="60" customHeight="1" x14ac:dyDescent="0.25">
      <c r="A21" s="226" t="s">
        <v>24</v>
      </c>
      <c r="B21" s="227"/>
      <c r="C21" s="227"/>
      <c r="D21" s="227"/>
      <c r="E21" s="227"/>
      <c r="F21" s="227"/>
      <c r="G21" s="227"/>
      <c r="H21" s="227"/>
      <c r="I21" s="228"/>
      <c r="J21" s="76"/>
    </row>
    <row r="22" spans="1:10" ht="60" customHeight="1" x14ac:dyDescent="0.25">
      <c r="A22" s="229"/>
      <c r="B22" s="230"/>
      <c r="C22" s="230"/>
      <c r="D22" s="230"/>
      <c r="E22" s="230"/>
      <c r="F22" s="230"/>
      <c r="G22" s="230"/>
      <c r="H22" s="230"/>
      <c r="I22" s="231"/>
      <c r="J22" s="76"/>
    </row>
    <row r="23" spans="1:10" ht="60" customHeight="1" x14ac:dyDescent="0.25">
      <c r="A23" s="220" t="s">
        <v>42</v>
      </c>
      <c r="B23" s="221"/>
      <c r="C23" s="221"/>
      <c r="D23" s="221"/>
      <c r="E23" s="221"/>
      <c r="F23" s="221"/>
      <c r="G23" s="221"/>
      <c r="H23" s="221"/>
      <c r="I23" s="222"/>
      <c r="J23" s="76"/>
    </row>
    <row r="24" spans="1:10" ht="60" customHeight="1" x14ac:dyDescent="0.25">
      <c r="A24" s="223"/>
      <c r="B24" s="224"/>
      <c r="C24" s="224"/>
      <c r="D24" s="224"/>
      <c r="E24" s="224"/>
      <c r="F24" s="224"/>
      <c r="G24" s="224"/>
      <c r="H24" s="224"/>
      <c r="I24" s="225"/>
      <c r="J24" s="76"/>
    </row>
    <row r="25" spans="1:10" ht="60" customHeight="1" x14ac:dyDescent="0.25">
      <c r="A25" s="70" t="s">
        <v>31</v>
      </c>
      <c r="B25" s="61" t="s">
        <v>12</v>
      </c>
      <c r="C25" s="61" t="s">
        <v>32</v>
      </c>
      <c r="D25" s="61" t="s">
        <v>33</v>
      </c>
      <c r="E25" s="54" t="s">
        <v>86</v>
      </c>
      <c r="F25" s="61" t="s">
        <v>23</v>
      </c>
      <c r="G25" s="61" t="s">
        <v>34</v>
      </c>
      <c r="H25" s="61" t="s">
        <v>35</v>
      </c>
      <c r="I25" s="63" t="s">
        <v>37</v>
      </c>
      <c r="J25" s="77" t="s">
        <v>30</v>
      </c>
    </row>
    <row r="26" spans="1:10" ht="60" customHeight="1" x14ac:dyDescent="0.25">
      <c r="A26" s="55">
        <v>11</v>
      </c>
      <c r="B26" s="57">
        <f>B20+přihlášky!$F$5</f>
        <v>0.46944444444444422</v>
      </c>
      <c r="C26" s="58" t="str">
        <f>Startovky!C14</f>
        <v>Jiří Dvořák</v>
      </c>
      <c r="D26" s="58" t="str">
        <f>Startovky!D14</f>
        <v>ÚO Tábor</v>
      </c>
      <c r="E26" s="59">
        <f>Startovky!E14</f>
        <v>1975</v>
      </c>
      <c r="F26" s="59" t="str">
        <f>Startovky!F14</f>
        <v>B</v>
      </c>
      <c r="G26" s="60">
        <v>7.8495370370370383E-4</v>
      </c>
      <c r="H26" s="60">
        <v>7.8483796296296298E-4</v>
      </c>
      <c r="I26" s="64"/>
      <c r="J26" s="75">
        <f>IF((((G26+H26)/2)+I26)&lt;=přihlášky!$F$10,(((G26+H26)/2)+I26),"DNF")</f>
        <v>7.8489583333333341E-4</v>
      </c>
    </row>
    <row r="27" spans="1:10" ht="60" customHeight="1" x14ac:dyDescent="0.25">
      <c r="A27" s="55">
        <v>12</v>
      </c>
      <c r="B27" s="57">
        <f>B26+přihlášky!$F$5</f>
        <v>0.47430555555555531</v>
      </c>
      <c r="C27" s="58" t="str">
        <f>Startovky!C15</f>
        <v>Vratislav Zelenka</v>
      </c>
      <c r="D27" s="58" t="str">
        <f>Startovky!D15</f>
        <v>ÚO Strakonice</v>
      </c>
      <c r="E27" s="59">
        <f>Startovky!E15</f>
        <v>1982</v>
      </c>
      <c r="F27" s="59" t="str">
        <f>Startovky!F15</f>
        <v>A</v>
      </c>
      <c r="G27" s="60">
        <v>1.4804398148148146E-3</v>
      </c>
      <c r="H27" s="60">
        <v>1.4810185185185187E-3</v>
      </c>
      <c r="I27" s="64"/>
      <c r="J27" s="75">
        <f>IF((((G27+H27)/2)+I27)&lt;=přihlášky!$F$10,(((G27+H27)/2)+I27),"DNF")</f>
        <v>1.4807291666666667E-3</v>
      </c>
    </row>
    <row r="28" spans="1:10" ht="60" customHeight="1" x14ac:dyDescent="0.25">
      <c r="A28" s="55">
        <v>13</v>
      </c>
      <c r="B28" s="57">
        <f>B27+přihlášky!$F$5</f>
        <v>0.47916666666666641</v>
      </c>
      <c r="C28" s="58" t="str">
        <f>Startovky!C16</f>
        <v>Jaroslav Poukar</v>
      </c>
      <c r="D28" s="58" t="str">
        <f>Startovky!D16</f>
        <v>ÚO Jindřichův Hradec</v>
      </c>
      <c r="E28" s="59">
        <f>Startovky!E16</f>
        <v>1988</v>
      </c>
      <c r="F28" s="59" t="str">
        <f>Startovky!F16</f>
        <v>A</v>
      </c>
      <c r="G28" s="60">
        <v>8.1956018518518521E-4</v>
      </c>
      <c r="H28" s="60">
        <v>8.1840277777777781E-4</v>
      </c>
      <c r="I28" s="64"/>
      <c r="J28" s="75">
        <f>IF((((G28+H28)/2)+I28)&lt;=přihlášky!$F$10,(((G28+H28)/2)+I28),"DNF")</f>
        <v>8.1898148148148151E-4</v>
      </c>
    </row>
    <row r="29" spans="1:10" ht="60" customHeight="1" x14ac:dyDescent="0.25">
      <c r="A29" s="55">
        <v>14</v>
      </c>
      <c r="B29" s="57">
        <f>B28+přihlášky!$F$5</f>
        <v>0.4840277777777775</v>
      </c>
      <c r="C29" s="58" t="str">
        <f>Startovky!C17</f>
        <v>Kubiš David</v>
      </c>
      <c r="D29" s="58" t="str">
        <f>Startovky!D17</f>
        <v>ÚO Písek</v>
      </c>
      <c r="E29" s="59">
        <f>Startovky!E17</f>
        <v>1979</v>
      </c>
      <c r="F29" s="59" t="str">
        <f>Startovky!F17</f>
        <v>B</v>
      </c>
      <c r="G29" s="60">
        <v>6.9479166666666658E-4</v>
      </c>
      <c r="H29" s="60">
        <v>6.9953703703703714E-4</v>
      </c>
      <c r="I29" s="64"/>
      <c r="J29" s="75">
        <f>IF((((G29+H29)/2)+I29)&lt;=přihlášky!$F$10,(((G29+H29)/2)+I29),"DNF")</f>
        <v>6.9716435185185181E-4</v>
      </c>
    </row>
    <row r="30" spans="1:10" ht="60" customHeight="1" thickBot="1" x14ac:dyDescent="0.3">
      <c r="A30" s="56">
        <v>15</v>
      </c>
      <c r="B30" s="57">
        <f>B29+přihlášky!$F$5</f>
        <v>0.4888888888888886</v>
      </c>
      <c r="C30" s="66" t="str">
        <f>Startovky!C18</f>
        <v>Petr Mikoláš</v>
      </c>
      <c r="D30" s="66" t="str">
        <f>Startovky!D18</f>
        <v>ÚO České Budějovice</v>
      </c>
      <c r="E30" s="67">
        <f>Startovky!E18</f>
        <v>1983</v>
      </c>
      <c r="F30" s="67" t="str">
        <f>Startovky!F18</f>
        <v>A</v>
      </c>
      <c r="G30" s="68">
        <v>1.4362268518518517E-3</v>
      </c>
      <c r="H30" s="68">
        <v>1.4358796296296298E-3</v>
      </c>
      <c r="I30" s="69"/>
      <c r="J30" s="75">
        <f>IF((((G30+H30)/2)+I30)&lt;=přihlášky!$F$10,(((G30+H30)/2)+I30),"DNF")</f>
        <v>1.4360532407407408E-3</v>
      </c>
    </row>
    <row r="31" spans="1:10" ht="60" customHeight="1" x14ac:dyDescent="0.25">
      <c r="A31" s="226" t="s">
        <v>24</v>
      </c>
      <c r="B31" s="227"/>
      <c r="C31" s="227"/>
      <c r="D31" s="227"/>
      <c r="E31" s="227"/>
      <c r="F31" s="227"/>
      <c r="G31" s="227"/>
      <c r="H31" s="227"/>
      <c r="I31" s="228"/>
      <c r="J31" s="76"/>
    </row>
    <row r="32" spans="1:10" ht="60" customHeight="1" x14ac:dyDescent="0.25">
      <c r="A32" s="229"/>
      <c r="B32" s="230"/>
      <c r="C32" s="230"/>
      <c r="D32" s="230"/>
      <c r="E32" s="230"/>
      <c r="F32" s="230"/>
      <c r="G32" s="230"/>
      <c r="H32" s="230"/>
      <c r="I32" s="231"/>
      <c r="J32" s="76"/>
    </row>
    <row r="33" spans="1:10" ht="60" customHeight="1" x14ac:dyDescent="0.25">
      <c r="A33" s="220" t="s">
        <v>42</v>
      </c>
      <c r="B33" s="221"/>
      <c r="C33" s="221"/>
      <c r="D33" s="221"/>
      <c r="E33" s="221"/>
      <c r="F33" s="221"/>
      <c r="G33" s="221"/>
      <c r="H33" s="221"/>
      <c r="I33" s="222"/>
      <c r="J33" s="76"/>
    </row>
    <row r="34" spans="1:10" ht="60" customHeight="1" x14ac:dyDescent="0.25">
      <c r="A34" s="223"/>
      <c r="B34" s="224"/>
      <c r="C34" s="224"/>
      <c r="D34" s="224"/>
      <c r="E34" s="224"/>
      <c r="F34" s="224"/>
      <c r="G34" s="224"/>
      <c r="H34" s="224"/>
      <c r="I34" s="225"/>
      <c r="J34" s="76"/>
    </row>
    <row r="35" spans="1:10" ht="60" customHeight="1" x14ac:dyDescent="0.25">
      <c r="A35" s="70" t="s">
        <v>31</v>
      </c>
      <c r="B35" s="61" t="s">
        <v>12</v>
      </c>
      <c r="C35" s="61" t="s">
        <v>32</v>
      </c>
      <c r="D35" s="61" t="s">
        <v>33</v>
      </c>
      <c r="E35" s="54" t="s">
        <v>86</v>
      </c>
      <c r="F35" s="61" t="s">
        <v>23</v>
      </c>
      <c r="G35" s="61" t="s">
        <v>34</v>
      </c>
      <c r="H35" s="61" t="s">
        <v>35</v>
      </c>
      <c r="I35" s="63" t="s">
        <v>37</v>
      </c>
      <c r="J35" s="77" t="s">
        <v>30</v>
      </c>
    </row>
    <row r="36" spans="1:10" ht="60" customHeight="1" x14ac:dyDescent="0.25">
      <c r="A36" s="55">
        <v>16</v>
      </c>
      <c r="B36" s="57">
        <f>B30+přihlášky!$F$5</f>
        <v>0.49374999999999969</v>
      </c>
      <c r="C36" s="58" t="str">
        <f>Startovky!C19</f>
        <v>Milan Roučka</v>
      </c>
      <c r="D36" s="58" t="str">
        <f>Startovky!D19</f>
        <v>ÚO Prachatice</v>
      </c>
      <c r="E36" s="59">
        <f>Startovky!E19</f>
        <v>1974</v>
      </c>
      <c r="F36" s="59" t="str">
        <f>Startovky!F19</f>
        <v>B</v>
      </c>
      <c r="G36" s="60">
        <v>1.2901620370370369E-3</v>
      </c>
      <c r="H36" s="60">
        <v>1.2916666666666664E-3</v>
      </c>
      <c r="I36" s="64"/>
      <c r="J36" s="75">
        <f>IF((((G36+H36)/2)+I36)&lt;=přihlášky!$F$10,(((G36+H36)/2)+I36),"DNF")</f>
        <v>1.2909143518518517E-3</v>
      </c>
    </row>
    <row r="37" spans="1:10" ht="60" customHeight="1" x14ac:dyDescent="0.25">
      <c r="A37" s="55">
        <v>17</v>
      </c>
      <c r="B37" s="57">
        <f>B36+přihlášky!$F$5</f>
        <v>0.49861111111111078</v>
      </c>
      <c r="C37" s="58" t="str">
        <f>Startovky!C20</f>
        <v>Tomáš Fleišmann</v>
      </c>
      <c r="D37" s="58" t="str">
        <f>Startovky!D20</f>
        <v>ÚO Český Krumlov</v>
      </c>
      <c r="E37" s="59">
        <f>Startovky!E20</f>
        <v>1984</v>
      </c>
      <c r="F37" s="59" t="str">
        <f>Startovky!F20</f>
        <v>A</v>
      </c>
      <c r="G37" s="60">
        <v>1.450347222222222E-3</v>
      </c>
      <c r="H37" s="60">
        <v>1.4518518518518517E-3</v>
      </c>
      <c r="I37" s="64"/>
      <c r="J37" s="75">
        <f>IF((((G37+H37)/2)+I37)&lt;=přihlášky!$F$10,(((G37+H37)/2)+I37),"DNF")</f>
        <v>1.4510995370370368E-3</v>
      </c>
    </row>
    <row r="38" spans="1:10" ht="60" customHeight="1" x14ac:dyDescent="0.25">
      <c r="A38" s="55">
        <v>18</v>
      </c>
      <c r="B38" s="57">
        <f>B37+přihlášky!$F$5</f>
        <v>0.50347222222222188</v>
      </c>
      <c r="C38" s="58" t="str">
        <f>Startovky!C21</f>
        <v>Ondřej Fišer</v>
      </c>
      <c r="D38" s="58" t="str">
        <f>Startovky!D21</f>
        <v>ÚO Tábor</v>
      </c>
      <c r="E38" s="59">
        <f>Startovky!E21</f>
        <v>1987</v>
      </c>
      <c r="F38" s="59" t="str">
        <f>Startovky!F21</f>
        <v>A</v>
      </c>
      <c r="G38" s="60">
        <v>8.5393518518518511E-4</v>
      </c>
      <c r="H38" s="60">
        <v>8.53587962962963E-4</v>
      </c>
      <c r="I38" s="64"/>
      <c r="J38" s="75">
        <f>IF((((G38+H38)/2)+I38)&lt;=přihlášky!$F$10,(((G38+H38)/2)+I38),"DNF")</f>
        <v>8.5376157407407406E-4</v>
      </c>
    </row>
    <row r="39" spans="1:10" ht="60" customHeight="1" x14ac:dyDescent="0.25">
      <c r="A39" s="55">
        <v>19</v>
      </c>
      <c r="B39" s="57">
        <f>B38+přihlášky!$F$5</f>
        <v>0.50833333333333297</v>
      </c>
      <c r="C39" s="58" t="str">
        <f>Startovky!C22</f>
        <v>Oto Švehla</v>
      </c>
      <c r="D39" s="58" t="str">
        <f>Startovky!D22</f>
        <v>ÚO Strakonice</v>
      </c>
      <c r="E39" s="59">
        <f>Startovky!E22</f>
        <v>1976</v>
      </c>
      <c r="F39" s="59" t="str">
        <f>Startovky!F22</f>
        <v>B</v>
      </c>
      <c r="G39" s="60">
        <v>1.3527777777777776E-3</v>
      </c>
      <c r="H39" s="60">
        <v>1.3512731481481481E-3</v>
      </c>
      <c r="I39" s="64"/>
      <c r="J39" s="75">
        <f>IF((((G39+H39)/2)+I39)&lt;=přihlášky!$F$10,(((G39+H39)/2)+I39),"DNF")</f>
        <v>1.3520254629629629E-3</v>
      </c>
    </row>
    <row r="40" spans="1:10" ht="60" customHeight="1" thickBot="1" x14ac:dyDescent="0.3">
      <c r="A40" s="56">
        <v>20</v>
      </c>
      <c r="B40" s="57">
        <f>B39+přihlášky!$F$5</f>
        <v>0.51319444444444406</v>
      </c>
      <c r="C40" s="66" t="str">
        <f>Startovky!C23</f>
        <v>Miloslav Kubín</v>
      </c>
      <c r="D40" s="66" t="str">
        <f>Startovky!D23</f>
        <v>ÚO Jindřichův Hradec</v>
      </c>
      <c r="E40" s="67">
        <f>Startovky!E23</f>
        <v>1986</v>
      </c>
      <c r="F40" s="67" t="str">
        <f>Startovky!F23</f>
        <v>A</v>
      </c>
      <c r="G40" s="68">
        <v>1.0557870370370372E-3</v>
      </c>
      <c r="H40" s="68">
        <v>1.0549768518518519E-3</v>
      </c>
      <c r="I40" s="69"/>
      <c r="J40" s="75">
        <f>IF((((G40+H40)/2)+I40)&lt;=přihlášky!$F$10,(((G40+H40)/2)+I40),"DNF")</f>
        <v>1.0553819444444445E-3</v>
      </c>
    </row>
    <row r="41" spans="1:10" ht="60" customHeight="1" x14ac:dyDescent="0.25">
      <c r="A41" s="226" t="s">
        <v>24</v>
      </c>
      <c r="B41" s="227"/>
      <c r="C41" s="227"/>
      <c r="D41" s="227"/>
      <c r="E41" s="227"/>
      <c r="F41" s="227"/>
      <c r="G41" s="227"/>
      <c r="H41" s="227"/>
      <c r="I41" s="228"/>
      <c r="J41" s="76"/>
    </row>
    <row r="42" spans="1:10" ht="60" customHeight="1" x14ac:dyDescent="0.25">
      <c r="A42" s="229"/>
      <c r="B42" s="230"/>
      <c r="C42" s="230"/>
      <c r="D42" s="230"/>
      <c r="E42" s="230"/>
      <c r="F42" s="230"/>
      <c r="G42" s="230"/>
      <c r="H42" s="230"/>
      <c r="I42" s="231"/>
      <c r="J42" s="76"/>
    </row>
    <row r="43" spans="1:10" ht="60" customHeight="1" x14ac:dyDescent="0.25">
      <c r="A43" s="220" t="s">
        <v>42</v>
      </c>
      <c r="B43" s="221"/>
      <c r="C43" s="221"/>
      <c r="D43" s="221"/>
      <c r="E43" s="221"/>
      <c r="F43" s="221"/>
      <c r="G43" s="221"/>
      <c r="H43" s="221"/>
      <c r="I43" s="222"/>
      <c r="J43" s="76"/>
    </row>
    <row r="44" spans="1:10" ht="60" customHeight="1" x14ac:dyDescent="0.25">
      <c r="A44" s="223"/>
      <c r="B44" s="224"/>
      <c r="C44" s="224"/>
      <c r="D44" s="224"/>
      <c r="E44" s="224"/>
      <c r="F44" s="224"/>
      <c r="G44" s="224"/>
      <c r="H44" s="224"/>
      <c r="I44" s="225"/>
      <c r="J44" s="76"/>
    </row>
    <row r="45" spans="1:10" ht="60" customHeight="1" x14ac:dyDescent="0.25">
      <c r="A45" s="70" t="s">
        <v>31</v>
      </c>
      <c r="B45" s="61" t="s">
        <v>12</v>
      </c>
      <c r="C45" s="61" t="s">
        <v>32</v>
      </c>
      <c r="D45" s="61" t="s">
        <v>33</v>
      </c>
      <c r="E45" s="54" t="s">
        <v>86</v>
      </c>
      <c r="F45" s="61" t="s">
        <v>23</v>
      </c>
      <c r="G45" s="61" t="s">
        <v>34</v>
      </c>
      <c r="H45" s="61" t="s">
        <v>35</v>
      </c>
      <c r="I45" s="63" t="s">
        <v>37</v>
      </c>
      <c r="J45" s="77" t="s">
        <v>30</v>
      </c>
    </row>
    <row r="46" spans="1:10" ht="60" customHeight="1" x14ac:dyDescent="0.25">
      <c r="A46" s="55">
        <v>21</v>
      </c>
      <c r="B46" s="57">
        <f>B40+přihlášky!$F$5</f>
        <v>0.51805555555555516</v>
      </c>
      <c r="C46" s="58" t="str">
        <f>Startovky!C24</f>
        <v>Brousil Michal</v>
      </c>
      <c r="D46" s="58" t="str">
        <f>Startovky!D24</f>
        <v>ÚO Písek</v>
      </c>
      <c r="E46" s="59">
        <f>Startovky!E24</f>
        <v>1989</v>
      </c>
      <c r="F46" s="59" t="str">
        <f>Startovky!F24</f>
        <v>A</v>
      </c>
      <c r="G46" s="60">
        <v>7.4259259259259254E-4</v>
      </c>
      <c r="H46" s="60">
        <v>7.4178240740740747E-4</v>
      </c>
      <c r="I46" s="64"/>
      <c r="J46" s="75">
        <f>IF((((G46+H46)/2)+I46)&lt;=přihlášky!$F$10,(((G46+H46)/2)+I46),"DNF")</f>
        <v>7.4218750000000001E-4</v>
      </c>
    </row>
    <row r="47" spans="1:10" ht="60" customHeight="1" x14ac:dyDescent="0.25">
      <c r="A47" s="55">
        <v>22</v>
      </c>
      <c r="B47" s="57">
        <f>B46+přihlášky!$F$5</f>
        <v>0.52291666666666625</v>
      </c>
      <c r="C47" s="58" t="str">
        <f>Startovky!C25</f>
        <v>David Hájek</v>
      </c>
      <c r="D47" s="58" t="str">
        <f>Startovky!D25</f>
        <v>ÚO České Budějovice</v>
      </c>
      <c r="E47" s="59">
        <f>Startovky!E25</f>
        <v>1992</v>
      </c>
      <c r="F47" s="59" t="str">
        <f>Startovky!F25</f>
        <v>A</v>
      </c>
      <c r="G47" s="60">
        <v>1.8269675925925927E-3</v>
      </c>
      <c r="H47" s="60">
        <v>1.8247685185185183E-3</v>
      </c>
      <c r="I47" s="64"/>
      <c r="J47" s="75">
        <f>IF((((G47+H47)/2)+I47)&lt;=přihlášky!$F$10,(((G47+H47)/2)+I47),"DNF")</f>
        <v>1.8258680555555554E-3</v>
      </c>
    </row>
    <row r="48" spans="1:10" ht="60" customHeight="1" x14ac:dyDescent="0.25">
      <c r="A48" s="55">
        <v>23</v>
      </c>
      <c r="B48" s="57">
        <f>B47+přihlášky!$F$5</f>
        <v>0.52777777777777735</v>
      </c>
      <c r="C48" s="58" t="str">
        <f>Startovky!C26</f>
        <v>Jan Nožička</v>
      </c>
      <c r="D48" s="58" t="str">
        <f>Startovky!D26</f>
        <v>ÚO Prachatice</v>
      </c>
      <c r="E48" s="59">
        <f>Startovky!E26</f>
        <v>1985</v>
      </c>
      <c r="F48" s="59" t="str">
        <f>Startovky!F26</f>
        <v>A</v>
      </c>
      <c r="G48" s="60">
        <v>1.8351851851851854E-3</v>
      </c>
      <c r="H48" s="60">
        <v>1.8362268518518519E-3</v>
      </c>
      <c r="I48" s="64"/>
      <c r="J48" s="75">
        <f>IF((((G48+H48)/2)+I48)&lt;=přihlášky!$F$10,(((G48+H48)/2)+I48),"DNF")</f>
        <v>1.8357060185185186E-3</v>
      </c>
    </row>
    <row r="49" spans="1:10" ht="60" customHeight="1" x14ac:dyDescent="0.25">
      <c r="A49" s="55">
        <v>24</v>
      </c>
      <c r="B49" s="57">
        <f>B48+přihlášky!$F$5</f>
        <v>0.53263888888888844</v>
      </c>
      <c r="C49" s="58" t="str">
        <f>Startovky!C27</f>
        <v>Jiří Bartuška</v>
      </c>
      <c r="D49" s="58" t="str">
        <f>Startovky!D27</f>
        <v>ÚO Český Krumlov</v>
      </c>
      <c r="E49" s="59">
        <f>Startovky!E27</f>
        <v>1987</v>
      </c>
      <c r="F49" s="59" t="str">
        <f>Startovky!F27</f>
        <v>A</v>
      </c>
      <c r="G49" s="60">
        <v>2.8877314814814811E-3</v>
      </c>
      <c r="H49" s="60">
        <v>2.8851851851851851E-3</v>
      </c>
      <c r="I49" s="64"/>
      <c r="J49" s="75">
        <f>IF((((G49+H49)/2)+I49)&lt;=přihlášky!$F$10,(((G49+H49)/2)+I49),"DNF")</f>
        <v>2.8864583333333329E-3</v>
      </c>
    </row>
    <row r="50" spans="1:10" ht="60" customHeight="1" thickBot="1" x14ac:dyDescent="0.3">
      <c r="A50" s="56">
        <v>25</v>
      </c>
      <c r="B50" s="57">
        <f>B49+přihlášky!$F$5</f>
        <v>0.53749999999999953</v>
      </c>
      <c r="C50" s="66" t="str">
        <f>Startovky!C28</f>
        <v>Lukáš Houdek</v>
      </c>
      <c r="D50" s="66" t="str">
        <f>Startovky!D28</f>
        <v>ÚO Tábor</v>
      </c>
      <c r="E50" s="67">
        <f>Startovky!E28</f>
        <v>1982</v>
      </c>
      <c r="F50" s="67" t="str">
        <f>Startovky!F28</f>
        <v>A</v>
      </c>
      <c r="G50" s="68">
        <v>7.7546296296296304E-4</v>
      </c>
      <c r="H50" s="68">
        <v>7.7546296296296304E-4</v>
      </c>
      <c r="I50" s="69"/>
      <c r="J50" s="75">
        <f>IF((((G50+H50)/2)+I50)&lt;=přihlášky!$F$10,(((G50+H50)/2)+I50),"DNF")</f>
        <v>7.7546296296296304E-4</v>
      </c>
    </row>
    <row r="51" spans="1:10" ht="60" customHeight="1" x14ac:dyDescent="0.25">
      <c r="A51" s="226" t="s">
        <v>24</v>
      </c>
      <c r="B51" s="227"/>
      <c r="C51" s="227"/>
      <c r="D51" s="227"/>
      <c r="E51" s="227"/>
      <c r="F51" s="227"/>
      <c r="G51" s="227"/>
      <c r="H51" s="227"/>
      <c r="I51" s="228"/>
      <c r="J51" s="76"/>
    </row>
    <row r="52" spans="1:10" ht="60" customHeight="1" x14ac:dyDescent="0.25">
      <c r="A52" s="229"/>
      <c r="B52" s="230"/>
      <c r="C52" s="230"/>
      <c r="D52" s="230"/>
      <c r="E52" s="230"/>
      <c r="F52" s="230"/>
      <c r="G52" s="230"/>
      <c r="H52" s="230"/>
      <c r="I52" s="231"/>
      <c r="J52" s="76"/>
    </row>
    <row r="53" spans="1:10" ht="60" customHeight="1" x14ac:dyDescent="0.25">
      <c r="A53" s="220" t="s">
        <v>42</v>
      </c>
      <c r="B53" s="221"/>
      <c r="C53" s="221"/>
      <c r="D53" s="221"/>
      <c r="E53" s="221"/>
      <c r="F53" s="221"/>
      <c r="G53" s="221"/>
      <c r="H53" s="221"/>
      <c r="I53" s="222"/>
      <c r="J53" s="76"/>
    </row>
    <row r="54" spans="1:10" ht="60" customHeight="1" x14ac:dyDescent="0.25">
      <c r="A54" s="223"/>
      <c r="B54" s="224"/>
      <c r="C54" s="224"/>
      <c r="D54" s="224"/>
      <c r="E54" s="224"/>
      <c r="F54" s="224"/>
      <c r="G54" s="224"/>
      <c r="H54" s="224"/>
      <c r="I54" s="225"/>
      <c r="J54" s="76"/>
    </row>
    <row r="55" spans="1:10" ht="60" customHeight="1" x14ac:dyDescent="0.25">
      <c r="A55" s="70" t="s">
        <v>31</v>
      </c>
      <c r="B55" s="61" t="s">
        <v>12</v>
      </c>
      <c r="C55" s="61" t="s">
        <v>32</v>
      </c>
      <c r="D55" s="61" t="s">
        <v>33</v>
      </c>
      <c r="E55" s="54" t="s">
        <v>86</v>
      </c>
      <c r="F55" s="61" t="s">
        <v>23</v>
      </c>
      <c r="G55" s="61" t="s">
        <v>34</v>
      </c>
      <c r="H55" s="61" t="s">
        <v>35</v>
      </c>
      <c r="I55" s="63" t="s">
        <v>37</v>
      </c>
      <c r="J55" s="77" t="s">
        <v>30</v>
      </c>
    </row>
    <row r="56" spans="1:10" ht="60" customHeight="1" x14ac:dyDescent="0.25">
      <c r="A56" s="55">
        <v>26</v>
      </c>
      <c r="B56" s="57">
        <f>B50+přihlášky!$F$5</f>
        <v>0.54236111111111063</v>
      </c>
      <c r="C56" s="58" t="str">
        <f>Startovky!C29</f>
        <v>Ivan Pěnča</v>
      </c>
      <c r="D56" s="58" t="str">
        <f>Startovky!D29</f>
        <v>ÚO Strakonice</v>
      </c>
      <c r="E56" s="59">
        <f>Startovky!E29</f>
        <v>1990</v>
      </c>
      <c r="F56" s="59" t="str">
        <f>Startovky!F29</f>
        <v>A</v>
      </c>
      <c r="G56" s="60" t="s">
        <v>100</v>
      </c>
      <c r="H56" s="60" t="s">
        <v>100</v>
      </c>
      <c r="I56" s="64"/>
      <c r="J56" s="75" t="s">
        <v>100</v>
      </c>
    </row>
    <row r="57" spans="1:10" ht="60" customHeight="1" x14ac:dyDescent="0.25">
      <c r="A57" s="55">
        <v>27</v>
      </c>
      <c r="B57" s="57">
        <f>B56+přihlášky!$F$5</f>
        <v>0.54722222222222172</v>
      </c>
      <c r="C57" s="58" t="str">
        <f>Startovky!C30</f>
        <v>Stanislav Šmíd</v>
      </c>
      <c r="D57" s="58" t="str">
        <f>Startovky!D30</f>
        <v>ÚO Jindřichův Hradec</v>
      </c>
      <c r="E57" s="59">
        <f>Startovky!E30</f>
        <v>1986</v>
      </c>
      <c r="F57" s="59" t="str">
        <f>Startovky!F30</f>
        <v>A</v>
      </c>
      <c r="G57" s="60">
        <v>1.980902777777778E-3</v>
      </c>
      <c r="H57" s="60">
        <v>1.9831018518518518E-3</v>
      </c>
      <c r="I57" s="64"/>
      <c r="J57" s="75">
        <f>IF((((G57+H57)/2)+I57)&lt;=přihlášky!$F$10,(((G57+H57)/2)+I57),"DNF")</f>
        <v>1.9820023148148149E-3</v>
      </c>
    </row>
    <row r="58" spans="1:10" ht="60" customHeight="1" x14ac:dyDescent="0.25">
      <c r="A58" s="55">
        <v>28</v>
      </c>
      <c r="B58" s="57">
        <f>B57+přihlášky!$F$5</f>
        <v>0.55208333333333282</v>
      </c>
      <c r="C58" s="58" t="str">
        <f>Startovky!C31</f>
        <v>Novotný Tomáš</v>
      </c>
      <c r="D58" s="58" t="str">
        <f>Startovky!D31</f>
        <v>ÚO Písek</v>
      </c>
      <c r="E58" s="59">
        <f>Startovky!E31</f>
        <v>1985</v>
      </c>
      <c r="F58" s="59" t="str">
        <f>Startovky!F31</f>
        <v>A</v>
      </c>
      <c r="G58" s="60">
        <v>8.8136574074074072E-4</v>
      </c>
      <c r="H58" s="60">
        <v>8.8287037037037034E-4</v>
      </c>
      <c r="I58" s="64"/>
      <c r="J58" s="75">
        <f>IF((((G58+H58)/2)+I58)&lt;=přihlášky!$F$10,(((G58+H58)/2)+I58),"DNF")</f>
        <v>8.8211805555555548E-4</v>
      </c>
    </row>
    <row r="59" spans="1:10" ht="60" customHeight="1" x14ac:dyDescent="0.25">
      <c r="A59" s="55">
        <v>29</v>
      </c>
      <c r="B59" s="57">
        <f>B58+přihlášky!$F$5</f>
        <v>0.55694444444444391</v>
      </c>
      <c r="C59" s="58" t="str">
        <f>Startovky!C32</f>
        <v>Jakub Kostohryz</v>
      </c>
      <c r="D59" s="58" t="str">
        <f>Startovky!D32</f>
        <v>ÚO České Budějovice</v>
      </c>
      <c r="E59" s="59">
        <f>Startovky!E32</f>
        <v>1984</v>
      </c>
      <c r="F59" s="59" t="str">
        <f>Startovky!F32</f>
        <v>A</v>
      </c>
      <c r="G59" s="60">
        <v>1.1230324074074074E-3</v>
      </c>
      <c r="H59" s="60">
        <v>1.1231481481481481E-3</v>
      </c>
      <c r="I59" s="64"/>
      <c r="J59" s="75">
        <f>IF((((G59+H59)/2)+I59)&lt;=přihlášky!$F$10,(((G59+H59)/2)+I59),"DNF")</f>
        <v>1.1230902777777778E-3</v>
      </c>
    </row>
    <row r="60" spans="1:10" ht="60" customHeight="1" thickBot="1" x14ac:dyDescent="0.3">
      <c r="A60" s="56">
        <v>30</v>
      </c>
      <c r="B60" s="57">
        <f>B59+přihlášky!$F$5</f>
        <v>0.561805555555555</v>
      </c>
      <c r="C60" s="66" t="str">
        <f>Startovky!C33</f>
        <v>Martin Cais</v>
      </c>
      <c r="D60" s="66" t="str">
        <f>Startovky!D33</f>
        <v>ÚO Prachatice</v>
      </c>
      <c r="E60" s="67">
        <f>Startovky!E33</f>
        <v>1987</v>
      </c>
      <c r="F60" s="67" t="str">
        <f>Startovky!F33</f>
        <v>A</v>
      </c>
      <c r="G60" s="68">
        <v>1.252199074074074E-3</v>
      </c>
      <c r="H60" s="68">
        <v>1.2513888888888889E-3</v>
      </c>
      <c r="I60" s="69"/>
      <c r="J60" s="75">
        <f>IF((((G60+H60)/2)+I60)&lt;=přihlášky!$F$10,(((G60+H60)/2)+I60),"DNF")</f>
        <v>1.2517939814814813E-3</v>
      </c>
    </row>
    <row r="61" spans="1:10" ht="60" customHeight="1" x14ac:dyDescent="0.25">
      <c r="A61" s="226" t="s">
        <v>24</v>
      </c>
      <c r="B61" s="227"/>
      <c r="C61" s="227"/>
      <c r="D61" s="227"/>
      <c r="E61" s="227"/>
      <c r="F61" s="227"/>
      <c r="G61" s="227"/>
      <c r="H61" s="227"/>
      <c r="I61" s="228"/>
      <c r="J61" s="76"/>
    </row>
    <row r="62" spans="1:10" ht="60" customHeight="1" x14ac:dyDescent="0.25">
      <c r="A62" s="229"/>
      <c r="B62" s="230"/>
      <c r="C62" s="230"/>
      <c r="D62" s="230"/>
      <c r="E62" s="230"/>
      <c r="F62" s="230"/>
      <c r="G62" s="230"/>
      <c r="H62" s="230"/>
      <c r="I62" s="231"/>
      <c r="J62" s="76"/>
    </row>
    <row r="63" spans="1:10" ht="60" customHeight="1" x14ac:dyDescent="0.25">
      <c r="A63" s="220" t="s">
        <v>42</v>
      </c>
      <c r="B63" s="221"/>
      <c r="C63" s="221"/>
      <c r="D63" s="221"/>
      <c r="E63" s="221"/>
      <c r="F63" s="221"/>
      <c r="G63" s="221"/>
      <c r="H63" s="221"/>
      <c r="I63" s="222"/>
      <c r="J63" s="76"/>
    </row>
    <row r="64" spans="1:10" ht="60" customHeight="1" x14ac:dyDescent="0.25">
      <c r="A64" s="223"/>
      <c r="B64" s="224"/>
      <c r="C64" s="224"/>
      <c r="D64" s="224"/>
      <c r="E64" s="224"/>
      <c r="F64" s="224"/>
      <c r="G64" s="224"/>
      <c r="H64" s="224"/>
      <c r="I64" s="225"/>
      <c r="J64" s="76"/>
    </row>
    <row r="65" spans="1:10" ht="60" customHeight="1" x14ac:dyDescent="0.25">
      <c r="A65" s="70" t="s">
        <v>31</v>
      </c>
      <c r="B65" s="61" t="s">
        <v>12</v>
      </c>
      <c r="C65" s="61" t="s">
        <v>32</v>
      </c>
      <c r="D65" s="61" t="s">
        <v>33</v>
      </c>
      <c r="E65" s="54" t="s">
        <v>86</v>
      </c>
      <c r="F65" s="61" t="s">
        <v>23</v>
      </c>
      <c r="G65" s="61" t="s">
        <v>34</v>
      </c>
      <c r="H65" s="61" t="s">
        <v>35</v>
      </c>
      <c r="I65" s="63" t="s">
        <v>37</v>
      </c>
      <c r="J65" s="77" t="s">
        <v>30</v>
      </c>
    </row>
    <row r="66" spans="1:10" ht="60" customHeight="1" x14ac:dyDescent="0.25">
      <c r="A66" s="55">
        <v>31</v>
      </c>
      <c r="B66" s="57">
        <f>B60+přihlášky!$F$5</f>
        <v>0.5666666666666661</v>
      </c>
      <c r="C66" s="58" t="str">
        <f>Startovky!C34</f>
        <v>Radek Moučka</v>
      </c>
      <c r="D66" s="58" t="str">
        <f>Startovky!D34</f>
        <v>ÚO Český Krumlov</v>
      </c>
      <c r="E66" s="59">
        <f>Startovky!E34</f>
        <v>1979</v>
      </c>
      <c r="F66" s="59" t="str">
        <f>Startovky!F34</f>
        <v>B</v>
      </c>
      <c r="G66" s="60">
        <v>1.2724537037037036E-3</v>
      </c>
      <c r="H66" s="60">
        <v>1.2702546296296296E-3</v>
      </c>
      <c r="I66" s="64"/>
      <c r="J66" s="75">
        <f>IF((((G66+H66)/2)+I66)&lt;=přihlášky!$F$10,(((G66+H66)/2)+I66),"DNF")</f>
        <v>1.2713541666666667E-3</v>
      </c>
    </row>
    <row r="67" spans="1:10" ht="60" customHeight="1" x14ac:dyDescent="0.25">
      <c r="A67" s="55">
        <v>32</v>
      </c>
      <c r="B67" s="57">
        <f>B66+přihlášky!$F$5</f>
        <v>0.57152777777777719</v>
      </c>
      <c r="C67" s="58" t="str">
        <f>Startovky!C35</f>
        <v>NESTARTUJE</v>
      </c>
      <c r="D67" s="58" t="str">
        <f>Startovky!D35</f>
        <v>ÚO Tábor</v>
      </c>
      <c r="E67" s="59">
        <f>Startovky!E35</f>
        <v>0</v>
      </c>
      <c r="F67" s="59">
        <f>Startovky!F35</f>
        <v>0</v>
      </c>
      <c r="G67" s="60" t="s">
        <v>100</v>
      </c>
      <c r="H67" s="60" t="s">
        <v>100</v>
      </c>
      <c r="I67" s="64"/>
      <c r="J67" s="75" t="s">
        <v>100</v>
      </c>
    </row>
    <row r="68" spans="1:10" ht="60" customHeight="1" x14ac:dyDescent="0.25">
      <c r="A68" s="55">
        <v>33</v>
      </c>
      <c r="B68" s="57">
        <f>B67+přihlášky!$F$5</f>
        <v>0.57638888888888828</v>
      </c>
      <c r="C68" s="58" t="str">
        <f>Startovky!C36</f>
        <v>Adam Drančák</v>
      </c>
      <c r="D68" s="58" t="str">
        <f>Startovky!D36</f>
        <v>ÚO Strakonice</v>
      </c>
      <c r="E68" s="59">
        <f>Startovky!E36</f>
        <v>1976</v>
      </c>
      <c r="F68" s="59" t="str">
        <f>Startovky!F36</f>
        <v>B</v>
      </c>
      <c r="G68" s="60">
        <v>1.0716435185185184E-3</v>
      </c>
      <c r="H68" s="60">
        <v>1.0666666666666667E-3</v>
      </c>
      <c r="I68" s="64"/>
      <c r="J68" s="75">
        <f>IF((((G68+H68)/2)+I68)&lt;=přihlášky!$F$10,(((G68+H68)/2)+I68),"DNF")</f>
        <v>1.0691550925925925E-3</v>
      </c>
    </row>
    <row r="69" spans="1:10" ht="60" customHeight="1" x14ac:dyDescent="0.25">
      <c r="A69" s="55">
        <v>34</v>
      </c>
      <c r="B69" s="57">
        <f>B68+přihlášky!$F$5</f>
        <v>0.58124999999999938</v>
      </c>
      <c r="C69" s="58" t="str">
        <f>Startovky!C37</f>
        <v>Radek Klein</v>
      </c>
      <c r="D69" s="58" t="str">
        <f>Startovky!D37</f>
        <v>ÚO Jindřichův Hradec</v>
      </c>
      <c r="E69" s="59">
        <f>Startovky!E37</f>
        <v>1990</v>
      </c>
      <c r="F69" s="59" t="str">
        <f>Startovky!F37</f>
        <v>A</v>
      </c>
      <c r="G69" s="60">
        <v>1.133912037037037E-3</v>
      </c>
      <c r="H69" s="60">
        <v>1.1262731481481482E-3</v>
      </c>
      <c r="I69" s="64"/>
      <c r="J69" s="75">
        <f>IF((((G69+H69)/2)+I69)&lt;=přihlášky!$F$10,(((G69+H69)/2)+I69),"DNF")</f>
        <v>1.1300925925925927E-3</v>
      </c>
    </row>
    <row r="70" spans="1:10" ht="60" customHeight="1" thickBot="1" x14ac:dyDescent="0.3">
      <c r="A70" s="56">
        <v>35</v>
      </c>
      <c r="B70" s="57">
        <f>B69+přihlášky!$F$5</f>
        <v>0.58611111111111047</v>
      </c>
      <c r="C70" s="66" t="str">
        <f>Startovky!C38</f>
        <v>NESTARTUJE</v>
      </c>
      <c r="D70" s="66" t="str">
        <f>Startovky!D38</f>
        <v>ÚO Písek</v>
      </c>
      <c r="E70" s="67">
        <f>Startovky!E38</f>
        <v>0</v>
      </c>
      <c r="F70" s="67">
        <f>Startovky!F38</f>
        <v>0</v>
      </c>
      <c r="G70" s="68" t="s">
        <v>100</v>
      </c>
      <c r="H70" s="68" t="s">
        <v>100</v>
      </c>
      <c r="I70" s="69"/>
      <c r="J70" s="75" t="s">
        <v>100</v>
      </c>
    </row>
  </sheetData>
  <mergeCells count="14">
    <mergeCell ref="A61:I62"/>
    <mergeCell ref="A63:I64"/>
    <mergeCell ref="A31:I32"/>
    <mergeCell ref="A33:I34"/>
    <mergeCell ref="A41:I42"/>
    <mergeCell ref="A43:I44"/>
    <mergeCell ref="A51:I52"/>
    <mergeCell ref="A53:I54"/>
    <mergeCell ref="A23:I24"/>
    <mergeCell ref="A1:I2"/>
    <mergeCell ref="A3:I4"/>
    <mergeCell ref="A11:I12"/>
    <mergeCell ref="A13:I14"/>
    <mergeCell ref="A21:I22"/>
  </mergeCells>
  <pageMargins left="0.7" right="0.7" top="0.78740157499999996" bottom="0.78740157499999996" header="0.3" footer="0.3"/>
  <pageSetup paperSize="9" scale="80" orientation="landscape" horizontalDpi="300" verticalDpi="300" r:id="rId1"/>
  <rowBreaks count="7" manualBreakCount="7">
    <brk id="10" max="8" man="1"/>
    <brk id="20" max="8" man="1"/>
    <brk id="30" max="8" man="1"/>
    <brk id="40" max="8" man="1"/>
    <brk id="50" max="8" man="1"/>
    <brk id="60" max="8" man="1"/>
    <brk id="70" max="7" man="1"/>
  </rowBreaks>
  <colBreaks count="1" manualBreakCount="1">
    <brk id="9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view="pageBreakPreview" zoomScale="110" zoomScaleNormal="100" zoomScaleSheetLayoutView="110" workbookViewId="0">
      <selection activeCell="E12" sqref="E12"/>
    </sheetView>
  </sheetViews>
  <sheetFormatPr defaultRowHeight="12.75" x14ac:dyDescent="0.2"/>
  <cols>
    <col min="2" max="2" width="15.140625" customWidth="1"/>
    <col min="3" max="3" width="26.42578125" customWidth="1"/>
    <col min="5" max="5" width="16.28515625" customWidth="1"/>
    <col min="6" max="6" width="16" customWidth="1"/>
    <col min="7" max="7" width="12.85546875" customWidth="1"/>
  </cols>
  <sheetData>
    <row r="1" spans="2:7" ht="13.5" thickBot="1" x14ac:dyDescent="0.25">
      <c r="B1" s="272" t="s">
        <v>115</v>
      </c>
      <c r="C1" s="272" t="s">
        <v>114</v>
      </c>
      <c r="D1" s="272" t="s">
        <v>113</v>
      </c>
      <c r="E1" s="272" t="s">
        <v>116</v>
      </c>
      <c r="F1" s="272" t="s">
        <v>117</v>
      </c>
      <c r="G1" s="273" t="s">
        <v>30</v>
      </c>
    </row>
    <row r="2" spans="2:7" x14ac:dyDescent="0.2">
      <c r="B2" s="263" t="s">
        <v>103</v>
      </c>
      <c r="C2" s="264" t="s">
        <v>8</v>
      </c>
      <c r="D2" s="264" t="s">
        <v>109</v>
      </c>
      <c r="E2" s="276">
        <v>2.5221064814814815E-3</v>
      </c>
      <c r="F2" s="276">
        <v>2.5221064814814815E-3</v>
      </c>
      <c r="G2" s="277">
        <f>(E2+F2)/2</f>
        <v>2.5221064814814815E-3</v>
      </c>
    </row>
    <row r="3" spans="2:7" x14ac:dyDescent="0.2">
      <c r="B3" s="265" t="s">
        <v>104</v>
      </c>
      <c r="C3" s="262" t="s">
        <v>108</v>
      </c>
      <c r="D3" s="262" t="s">
        <v>110</v>
      </c>
      <c r="E3" s="268">
        <v>3.3748842592592593E-3</v>
      </c>
      <c r="F3" s="268">
        <v>3.3784722222222224E-3</v>
      </c>
      <c r="G3" s="269">
        <f t="shared" ref="G3:G5" si="0">(E3+F3)/2</f>
        <v>3.3766782407407409E-3</v>
      </c>
    </row>
    <row r="4" spans="2:7" x14ac:dyDescent="0.2">
      <c r="B4" s="265" t="s">
        <v>105</v>
      </c>
      <c r="C4" s="262" t="s">
        <v>9</v>
      </c>
      <c r="D4" s="262" t="s">
        <v>111</v>
      </c>
      <c r="E4" s="268">
        <v>1.6077546296296298E-3</v>
      </c>
      <c r="F4" s="268">
        <v>1.6079861111111112E-3</v>
      </c>
      <c r="G4" s="269">
        <f t="shared" si="0"/>
        <v>1.6078703703703706E-3</v>
      </c>
    </row>
    <row r="5" spans="2:7" ht="13.5" thickBot="1" x14ac:dyDescent="0.25">
      <c r="B5" s="266" t="s">
        <v>106</v>
      </c>
      <c r="C5" s="267" t="s">
        <v>107</v>
      </c>
      <c r="D5" s="267" t="s">
        <v>112</v>
      </c>
      <c r="E5" s="270">
        <v>8.7164351851851856E-4</v>
      </c>
      <c r="F5" s="270">
        <v>8.9513888888888889E-4</v>
      </c>
      <c r="G5" s="271">
        <f t="shared" si="0"/>
        <v>8.8339120370370373E-4</v>
      </c>
    </row>
    <row r="6" spans="2:7" ht="13.5" thickBot="1" x14ac:dyDescent="0.25">
      <c r="F6" s="274" t="s">
        <v>118</v>
      </c>
      <c r="G6" s="275">
        <f>SUM(G2:G5)</f>
        <v>8.3900462962962965E-3</v>
      </c>
    </row>
  </sheetData>
  <pageMargins left="0.70866141732283472" right="0.70866141732283472" top="0.78740157480314965" bottom="0.78740157480314965" header="0.31496062992125984" footer="0.31496062992125984"/>
  <pageSetup paperSize="9" scale="13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11</vt:i4>
      </vt:variant>
    </vt:vector>
  </HeadingPairs>
  <TitlesOfParts>
    <vt:vector size="23" baseType="lpstr">
      <vt:lpstr>Startovky</vt:lpstr>
      <vt:lpstr>Jednotlivci</vt:lpstr>
      <vt:lpstr>Jednotlivci kat. A</vt:lpstr>
      <vt:lpstr>Jednotlivci kat. B</vt:lpstr>
      <vt:lpstr>Z_úsek1</vt:lpstr>
      <vt:lpstr>Z_úsek2</vt:lpstr>
      <vt:lpstr>Z_úsek3</vt:lpstr>
      <vt:lpstr>Z_úsek4</vt:lpstr>
      <vt:lpstr>List1</vt:lpstr>
      <vt:lpstr>Družstva</vt:lpstr>
      <vt:lpstr>přihlášky</vt:lpstr>
      <vt:lpstr>Stravenky</vt:lpstr>
      <vt:lpstr>Družstva!Oblast_tisku</vt:lpstr>
      <vt:lpstr>Jednotlivci!Oblast_tisku</vt:lpstr>
      <vt:lpstr>'Jednotlivci kat. A'!Oblast_tisku</vt:lpstr>
      <vt:lpstr>'Jednotlivci kat. B'!Oblast_tisku</vt:lpstr>
      <vt:lpstr>List1!Oblast_tisku</vt:lpstr>
      <vt:lpstr>Startovky!Oblast_tisku</vt:lpstr>
      <vt:lpstr>Stravenky!Oblast_tisku</vt:lpstr>
      <vt:lpstr>Z_úsek1!Oblast_tisku</vt:lpstr>
      <vt:lpstr>Z_úsek2!Oblast_tisku</vt:lpstr>
      <vt:lpstr>Z_úsek3!Oblast_tisku</vt:lpstr>
      <vt:lpstr>Z_úsek4!Oblast_tisku</vt:lpstr>
    </vt:vector>
  </TitlesOfParts>
  <Company>ÚO Český Krumlov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</dc:creator>
  <cp:lastModifiedBy>Bauer Jiří</cp:lastModifiedBy>
  <cp:lastPrinted>2015-08-25T12:51:14Z</cp:lastPrinted>
  <dcterms:created xsi:type="dcterms:W3CDTF">2008-06-06T07:26:10Z</dcterms:created>
  <dcterms:modified xsi:type="dcterms:W3CDTF">2015-08-25T12:59:17Z</dcterms:modified>
</cp:coreProperties>
</file>